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794e744d8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713b109aef2e4a7d"/>
    <x:sheet xmlns:r="http://schemas.openxmlformats.org/officeDocument/2006/relationships" name="Ventes" sheetId="2" r:id="Rf584479233524ea6"/>
    <x:sheet xmlns:r="http://schemas.openxmlformats.org/officeDocument/2006/relationships" name="Clients" sheetId="3" r:id="Rb94aa2341dd24550"/>
    <x:sheet xmlns:r="http://schemas.openxmlformats.org/officeDocument/2006/relationships" name="Tresorerie" sheetId="4" r:id="R1101e4b7ec2d4153"/>
    <x:sheet xmlns:r="http://schemas.openxmlformats.org/officeDocument/2006/relationships" name="Parametres" sheetId="5" r:id="Rc374c1448eb341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 &quot;€&quot;"/>
    <x:numFmt numFmtId="201" formatCode="0.0%"/>
    <x:numFmt numFmtId="202" formatCode="dd/mm/yyyy"/>
    <x:numFmt numFmtId="203" formatCode="mmm yyyy"/>
    <x:numFmt numFmtId="204" formatCode="mmm"/>
  </x:numFmts>
  <x:fonts count="13">
    <x:font>
      <x:sz val="11"/>
      <x:name val="Carlito"/>
    </x:font>
    <x:font>
      <x:b/>
      <x:sz val="18"/>
      <x:color rgb="FFE6C46A"/>
      <x:name val="Carlito"/>
    </x:font>
    <x:font>
      <x:b/>
      <x:sz val="11"/>
      <x:color rgb="FFFFFFFF"/>
      <x:name val="Carlito"/>
    </x:font>
    <x:font>
      <x:sz val="11"/>
      <x:color rgb="FFF3EFE6"/>
      <x:name val="Carlito"/>
    </x:font>
    <x:font>
      <x:sz val="11"/>
      <x:color rgb="FF222222"/>
      <x:name val="Carlito"/>
    </x:font>
    <x:font>
      <x:i/>
      <x:sz val="11"/>
      <x:color rgb="FF6B5730"/>
      <x:name val="Carlito"/>
    </x:font>
    <x:font>
      <x:b/>
      <x:sz val="11"/>
      <x:color rgb="FFE6C46A"/>
      <x:name val="Carlito"/>
    </x:font>
    <x:font>
      <x:b/>
      <x:sz val="22"/>
      <x:color rgb="FFE6C46A"/>
      <x:name val="Carlito"/>
    </x:font>
    <x:font>
      <x:i/>
      <x:sz val="10"/>
      <x:color rgb="FFC8C1B6"/>
      <x:name val="Carlito"/>
    </x:font>
    <x:font>
      <x:b/>
      <x:sz val="10"/>
      <x:color rgb="FFD4AF5A"/>
      <x:name val="Carlito"/>
    </x:font>
    <x:font>
      <x:b/>
      <x:sz val="20"/>
      <x:color rgb="FFF3EFE6"/>
      <x:name val="Carlito"/>
    </x:font>
    <x:font>
      <x:b/>
      <x:sz val="13"/>
      <x:color rgb="FFE6C46A"/>
      <x:name val="Carlito"/>
    </x:font>
    <x:font>
      <x:sz val="10"/>
      <x:color rgb="FFC8C1B6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8F7135"/>
      </x:patternFill>
    </x:fill>
    <x:fill>
      <x:patternFill patternType="solid">
        <x:fgColor rgb="FF050403"/>
      </x:patternFill>
    </x:fill>
    <x:fill>
      <x:patternFill patternType="solid">
        <x:fgColor rgb="FFF7F5F0"/>
      </x:patternFill>
    </x:fill>
    <x:fill>
      <x:patternFill patternType="solid">
        <x:fgColor rgb="FFFFF8E6"/>
      </x:patternFill>
    </x:fill>
    <x:fill>
      <x:patternFill patternType="solid">
        <x:fgColor rgb="FFFFFFFF"/>
      </x:patternFill>
    </x:fill>
    <x:fill>
      <x:patternFill patternType="solid">
        <x:fgColor rgb="FF0C0A07"/>
      </x:patternFill>
    </x:fill>
  </x:fills>
  <x:borders count="18">
    <x:border/>
    <x:border/>
    <x:border>
      <x:left style="thin">
        <x:color rgb="FF28231B"/>
      </x:left>
      <x:top style="thin">
        <x:color rgb="FF8F7135"/>
      </x:top>
    </x:border>
    <x:border>
      <x:top style="thin">
        <x:color rgb="FF8F7135"/>
      </x:top>
    </x:border>
    <x:border>
      <x:right style="thin">
        <x:color rgb="FF28231B"/>
      </x:right>
      <x:top style="thin">
        <x:color rgb="FF8F7135"/>
      </x:top>
    </x:border>
    <x:border>
      <x:left style="thin">
        <x:color rgb="FF28231B"/>
      </x:left>
    </x:border>
    <x:border>
      <x:right style="thin">
        <x:color rgb="FF28231B"/>
      </x:right>
    </x:border>
    <x:border>
      <x:left style="thin">
        <x:color rgb="FF28231B"/>
      </x:left>
      <x:bottom style="thin">
        <x:color rgb="FF28231B"/>
      </x:bottom>
    </x:border>
    <x:border>
      <x:bottom style="thin">
        <x:color rgb="FF28231B"/>
      </x:bottom>
    </x:border>
    <x:border>
      <x:right style="thin">
        <x:color rgb="FF28231B"/>
      </x:right>
      <x:bottom style="thin">
        <x:color rgb="FF28231B"/>
      </x:bottom>
    </x:border>
    <x:border>
      <x:left style="thin">
        <x:color rgb="FF28231B"/>
      </x:left>
      <x:top style="thin">
        <x:color rgb="FF8F7135"/>
      </x:top>
    </x:border>
    <x:border>
      <x:top style="thin">
        <x:color rgb="FF8F7135"/>
      </x:top>
    </x:border>
    <x:border>
      <x:right style="thin">
        <x:color rgb="FF28231B"/>
      </x:right>
      <x:top style="thin">
        <x:color rgb="FF8F7135"/>
      </x:top>
    </x:border>
    <x:border>
      <x:left style="thin">
        <x:color rgb="FF28231B"/>
      </x:left>
    </x:border>
    <x:border>
      <x:right style="thin">
        <x:color rgb="FF28231B"/>
      </x:right>
    </x:border>
    <x:border>
      <x:left style="thin">
        <x:color rgb="FF28231B"/>
      </x:left>
      <x:bottom style="thin">
        <x:color rgb="FF28231B"/>
      </x:bottom>
    </x:border>
    <x:border>
      <x:bottom style="thin">
        <x:color rgb="FF28231B"/>
      </x:bottom>
    </x:border>
    <x:border>
      <x:right style="thin">
        <x:color rgb="FF28231B"/>
      </x:right>
      <x:bottom style="thin">
        <x:color rgb="FF28231B"/>
      </x:bottom>
    </x:border>
  </x:borders>
  <x:cellStyleXfs count="1">
    <x:xf numFmtId="0" fontId="0" fillId="0" borderId="0"/>
  </x:cellStyleXfs>
  <x:cellXfs count="1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1" fontId="4" fillId="5" borderId="0" xfId="0" applyNumberFormat="1" applyFont="1" applyFill="1" applyBorder="1"/>
    <x:xf numFmtId="201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202" fontId="4" fillId="7" borderId="0" xfId="0" applyNumberFormat="1" applyFont="1" applyFill="1" applyBorder="1"/>
    <x:xf numFmtId="202" fontId="4" fillId="7" borderId="1" xfId="0" applyNumberFormat="1" applyFont="1" applyFill="1" applyBorder="1"/>
    <x:xf numFmtId="200" fontId="4" fillId="7" borderId="0" xfId="0" applyNumberFormat="1" applyFont="1" applyFill="1" applyBorder="1"/>
    <x:xf numFmtId="200" fontId="4" fillId="7" borderId="1" xfId="0" applyNumberFormat="1" applyFont="1" applyFill="1" applyBorder="1"/>
    <x:xf numFmtId="201" fontId="4" fillId="7" borderId="0" xfId="0" applyNumberFormat="1" applyFont="1" applyFill="1" applyBorder="1"/>
    <x:xf numFmtId="201" fontId="4" fillId="7" borderId="1" xfId="0" applyNumberFormat="1" applyFont="1" applyFill="1" applyBorder="1"/>
    <x:xf numFmtId="203" fontId="4" fillId="7" borderId="0" xfId="0" applyNumberFormat="1" applyFont="1" applyFill="1" applyBorder="1"/>
    <x:xf numFmtId="203" fontId="4" fillId="7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7" xfId="0" applyNumberFormat="1" applyFont="1" applyFill="1" applyBorder="1"/>
    <x:xf numFmtId="0" fontId="0" fillId="4" borderId="8" xfId="0" applyNumberFormat="1" applyFont="1" applyFill="1" applyBorder="1"/>
    <x:xf numFmtId="0" fontId="0" fillId="4" borderId="9" xfId="0" applyNumberFormat="1" applyFont="1" applyFill="1" applyBorder="1"/>
    <x:xf numFmtId="0" fontId="0" fillId="4" borderId="10" xfId="0" applyNumberFormat="1" applyFont="1" applyFill="1" applyBorder="1"/>
    <x:xf numFmtId="0" fontId="0" fillId="4" borderId="11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15" xfId="0" applyNumberFormat="1" applyFont="1" applyFill="1" applyBorder="1"/>
    <x:xf numFmtId="0" fontId="0" fillId="4" borderId="16" xfId="0" applyNumberFormat="1" applyFont="1" applyFill="1" applyBorder="1"/>
    <x:xf numFmtId="0" fontId="0" fillId="4" borderId="17" xfId="0" applyNumberFormat="1" applyFont="1" applyFill="1" applyBorder="1"/>
    <x:xf numFmtId="0" fontId="9" fillId="4" borderId="2" xfId="0" applyNumberFormat="1" applyFont="1" applyFill="1" applyBorder="1"/>
    <x:xf numFmtId="0" fontId="9" fillId="4" borderId="3" xfId="0" applyNumberFormat="1" applyFont="1" applyFill="1" applyBorder="1"/>
    <x:xf numFmtId="0" fontId="9" fillId="4" borderId="4" xfId="0" applyNumberFormat="1" applyFont="1" applyFill="1" applyBorder="1"/>
    <x:xf numFmtId="0" fontId="9" fillId="4" borderId="2" xfId="0" applyNumberFormat="1" applyFont="1" applyFill="1" applyBorder="1" applyAlignment="1">
      <x:alignment horizontal="center"/>
    </x:xf>
    <x:xf numFmtId="0" fontId="9" fillId="4" borderId="3" xfId="0" applyNumberFormat="1" applyFont="1" applyFill="1" applyBorder="1" applyAlignment="1">
      <x:alignment horizontal="center"/>
    </x:xf>
    <x:xf numFmtId="0" fontId="9" fillId="4" borderId="4" xfId="0" applyNumberFormat="1" applyFont="1" applyFill="1" applyBorder="1" applyAlignment="1">
      <x:alignment horizontal="center"/>
    </x:xf>
    <x:xf numFmtId="0" fontId="9" fillId="4" borderId="2" xfId="0" applyNumberFormat="1" applyFont="1" applyFill="1" applyBorder="1" applyAlignment="1">
      <x:alignment horizontal="center" vertical="center"/>
    </x:xf>
    <x:xf numFmtId="0" fontId="9" fillId="4" borderId="3" xfId="0" applyNumberFormat="1" applyFont="1" applyFill="1" applyBorder="1" applyAlignment="1">
      <x:alignment horizontal="center" vertical="center"/>
    </x:xf>
    <x:xf numFmtId="0" fontId="9" fillId="4" borderId="4" xfId="0" applyNumberFormat="1" applyFont="1" applyFill="1" applyBorder="1" applyAlignment="1">
      <x:alignment horizontal="center" vertical="center"/>
    </x:xf>
    <x:xf numFmtId="0" fontId="9" fillId="4" borderId="10" xfId="0" applyNumberFormat="1" applyFont="1" applyFill="1" applyBorder="1"/>
    <x:xf numFmtId="0" fontId="9" fillId="4" borderId="11" xfId="0" applyNumberFormat="1" applyFont="1" applyFill="1" applyBorder="1"/>
    <x:xf numFmtId="0" fontId="9" fillId="4" borderId="12" xfId="0" applyNumberFormat="1" applyFont="1" applyFill="1" applyBorder="1"/>
    <x:xf numFmtId="0" fontId="9" fillId="4" borderId="10" xfId="0" applyNumberFormat="1" applyFont="1" applyFill="1" applyBorder="1" applyAlignment="1">
      <x:alignment horizontal="center"/>
    </x:xf>
    <x:xf numFmtId="0" fontId="9" fillId="4" borderId="11" xfId="0" applyNumberFormat="1" applyFont="1" applyFill="1" applyBorder="1" applyAlignment="1">
      <x:alignment horizontal="center"/>
    </x:xf>
    <x:xf numFmtId="0" fontId="9" fillId="4" borderId="12" xfId="0" applyNumberFormat="1" applyFont="1" applyFill="1" applyBorder="1" applyAlignment="1">
      <x:alignment horizontal="center"/>
    </x:xf>
    <x:xf numFmtId="0" fontId="9" fillId="4" borderId="10" xfId="0" applyNumberFormat="1" applyFont="1" applyFill="1" applyBorder="1" applyAlignment="1">
      <x:alignment horizontal="center" vertical="center"/>
    </x:xf>
    <x:xf numFmtId="0" fontId="9" fillId="4" borderId="11" xfId="0" applyNumberFormat="1" applyFont="1" applyFill="1" applyBorder="1" applyAlignment="1">
      <x:alignment horizontal="center" vertical="center"/>
    </x:xf>
    <x:xf numFmtId="0" fontId="9" fillId="4" borderId="12" xfId="0" applyNumberFormat="1" applyFont="1" applyFill="1" applyBorder="1" applyAlignment="1">
      <x:alignment horizontal="center" vertical="center"/>
    </x:xf>
    <x:xf numFmtId="0" fontId="10" fillId="4" borderId="5" xfId="0" applyNumberFormat="1" applyFont="1" applyFill="1" applyBorder="1"/>
    <x:xf numFmtId="0" fontId="10" fillId="4" borderId="0" xfId="0" applyNumberFormat="1" applyFont="1" applyFill="1" applyBorder="1"/>
    <x:xf numFmtId="0" fontId="10" fillId="4" borderId="6" xfId="0" applyNumberFormat="1" applyFont="1" applyFill="1" applyBorder="1"/>
    <x:xf numFmtId="0" fontId="10" fillId="4" borderId="7" xfId="0" applyNumberFormat="1" applyFont="1" applyFill="1" applyBorder="1"/>
    <x:xf numFmtId="0" fontId="10" fillId="4" borderId="8" xfId="0" applyNumberFormat="1" applyFont="1" applyFill="1" applyBorder="1"/>
    <x:xf numFmtId="0" fontId="10" fillId="4" borderId="9" xfId="0" applyNumberFormat="1" applyFont="1" applyFill="1" applyBorder="1"/>
    <x:xf numFmtId="0" fontId="10" fillId="4" borderId="5" xfId="0" applyNumberFormat="1" applyFont="1" applyFill="1" applyBorder="1" applyAlignment="1">
      <x:alignment horizontal="center"/>
    </x:xf>
    <x:xf numFmtId="0" fontId="10" fillId="4" borderId="0" xfId="0" applyNumberFormat="1" applyFont="1" applyFill="1" applyBorder="1" applyAlignment="1">
      <x:alignment horizontal="center"/>
    </x:xf>
    <x:xf numFmtId="0" fontId="10" fillId="4" borderId="6" xfId="0" applyNumberFormat="1" applyFont="1" applyFill="1" applyBorder="1" applyAlignment="1">
      <x:alignment horizontal="center"/>
    </x:xf>
    <x:xf numFmtId="0" fontId="10" fillId="4" borderId="7" xfId="0" applyNumberFormat="1" applyFont="1" applyFill="1" applyBorder="1" applyAlignment="1">
      <x:alignment horizontal="center"/>
    </x:xf>
    <x:xf numFmtId="0" fontId="10" fillId="4" borderId="8" xfId="0" applyNumberFormat="1" applyFont="1" applyFill="1" applyBorder="1" applyAlignment="1">
      <x:alignment horizontal="center"/>
    </x:xf>
    <x:xf numFmtId="0" fontId="10" fillId="4" borderId="9" xfId="0" applyNumberFormat="1" applyFont="1" applyFill="1" applyBorder="1" applyAlignment="1">
      <x:alignment horizontal="center"/>
    </x:xf>
    <x:xf numFmtId="0" fontId="10" fillId="4" borderId="5" xfId="0" applyNumberFormat="1" applyFont="1" applyFill="1" applyBorder="1" applyAlignment="1">
      <x:alignment horizontal="center" vertical="center"/>
    </x:xf>
    <x:xf numFmtId="0" fontId="10" fillId="4" borderId="0" xfId="0" applyNumberFormat="1" applyFont="1" applyFill="1" applyBorder="1" applyAlignment="1">
      <x:alignment horizontal="center" vertical="center"/>
    </x:xf>
    <x:xf numFmtId="0" fontId="10" fillId="4" borderId="6" xfId="0" applyNumberFormat="1" applyFont="1" applyFill="1" applyBorder="1" applyAlignment="1">
      <x:alignment horizontal="center" vertical="center"/>
    </x:xf>
    <x:xf numFmtId="0" fontId="10" fillId="4" borderId="7" xfId="0" applyNumberFormat="1" applyFont="1" applyFill="1" applyBorder="1" applyAlignment="1">
      <x:alignment horizontal="center" vertical="center"/>
    </x:xf>
    <x:xf numFmtId="0" fontId="10" fillId="4" borderId="8" xfId="0" applyNumberFormat="1" applyFont="1" applyFill="1" applyBorder="1" applyAlignment="1">
      <x:alignment horizontal="center" vertical="center"/>
    </x:xf>
    <x:xf numFmtId="0" fontId="10" fillId="4" borderId="9" xfId="0" applyNumberFormat="1" applyFont="1" applyFill="1" applyBorder="1" applyAlignment="1">
      <x:alignment horizontal="center" vertical="center"/>
    </x:xf>
    <x:xf numFmtId="0" fontId="10" fillId="4" borderId="13" xfId="0" applyNumberFormat="1" applyFont="1" applyFill="1" applyBorder="1"/>
    <x:xf numFmtId="0" fontId="10" fillId="4" borderId="1" xfId="0" applyNumberFormat="1" applyFont="1" applyFill="1" applyBorder="1"/>
    <x:xf numFmtId="0" fontId="10" fillId="4" borderId="14" xfId="0" applyNumberFormat="1" applyFont="1" applyFill="1" applyBorder="1"/>
    <x:xf numFmtId="0" fontId="10" fillId="4" borderId="15" xfId="0" applyNumberFormat="1" applyFont="1" applyFill="1" applyBorder="1"/>
    <x:xf numFmtId="0" fontId="10" fillId="4" borderId="16" xfId="0" applyNumberFormat="1" applyFont="1" applyFill="1" applyBorder="1"/>
    <x:xf numFmtId="0" fontId="10" fillId="4" borderId="17" xfId="0" applyNumberFormat="1" applyFont="1" applyFill="1" applyBorder="1"/>
    <x:xf numFmtId="0" fontId="10" fillId="4" borderId="13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 applyAlignment="1">
      <x:alignment horizontal="center"/>
    </x:xf>
    <x:xf numFmtId="0" fontId="10" fillId="4" borderId="14" xfId="0" applyNumberFormat="1" applyFont="1" applyFill="1" applyBorder="1" applyAlignment="1">
      <x:alignment horizontal="center"/>
    </x:xf>
    <x:xf numFmtId="0" fontId="10" fillId="4" borderId="15" xfId="0" applyNumberFormat="1" applyFont="1" applyFill="1" applyBorder="1" applyAlignment="1">
      <x:alignment horizontal="center"/>
    </x:xf>
    <x:xf numFmtId="0" fontId="10" fillId="4" borderId="16" xfId="0" applyNumberFormat="1" applyFont="1" applyFill="1" applyBorder="1" applyAlignment="1">
      <x:alignment horizontal="center"/>
    </x:xf>
    <x:xf numFmtId="0" fontId="10" fillId="4" borderId="17" xfId="0" applyNumberFormat="1" applyFont="1" applyFill="1" applyBorder="1" applyAlignment="1">
      <x:alignment horizontal="center"/>
    </x:xf>
    <x:xf numFmtId="0" fontId="10" fillId="4" borderId="13" xfId="0" applyNumberFormat="1" applyFont="1" applyFill="1" applyBorder="1" applyAlignment="1">
      <x:alignment horizontal="center" vertical="center"/>
    </x:xf>
    <x:xf numFmtId="0" fontId="10" fillId="4" borderId="1" xfId="0" applyNumberFormat="1" applyFont="1" applyFill="1" applyBorder="1" applyAlignment="1">
      <x:alignment horizontal="center" vertical="center"/>
    </x:xf>
    <x:xf numFmtId="0" fontId="10" fillId="4" borderId="14" xfId="0" applyNumberFormat="1" applyFont="1" applyFill="1" applyBorder="1" applyAlignment="1">
      <x:alignment horizontal="center" vertical="center"/>
    </x:xf>
    <x:xf numFmtId="0" fontId="10" fillId="4" borderId="15" xfId="0" applyNumberFormat="1" applyFont="1" applyFill="1" applyBorder="1" applyAlignment="1">
      <x:alignment horizontal="center" vertical="center"/>
    </x:xf>
    <x:xf numFmtId="0" fontId="10" fillId="4" borderId="16" xfId="0" applyNumberFormat="1" applyFont="1" applyFill="1" applyBorder="1" applyAlignment="1">
      <x:alignment horizontal="center" vertical="center"/>
    </x:xf>
    <x:xf numFmtId="0" fontId="10" fillId="4" borderId="17" xfId="0" applyNumberFormat="1" applyFont="1" applyFill="1" applyBorder="1" applyAlignment="1">
      <x:alignment horizontal="center" vertical="center"/>
    </x:xf>
    <x:xf numFmtId="200" fontId="10" fillId="4" borderId="5" xfId="0" applyNumberFormat="1" applyFont="1" applyFill="1" applyBorder="1" applyAlignment="1">
      <x:alignment horizontal="center" vertical="center"/>
    </x:xf>
    <x:xf numFmtId="200" fontId="10" fillId="4" borderId="0" xfId="0" applyNumberFormat="1" applyFont="1" applyFill="1" applyBorder="1" applyAlignment="1">
      <x:alignment horizontal="center" vertical="center"/>
    </x:xf>
    <x:xf numFmtId="200" fontId="10" fillId="4" borderId="6" xfId="0" applyNumberFormat="1" applyFont="1" applyFill="1" applyBorder="1" applyAlignment="1">
      <x:alignment horizontal="center" vertical="center"/>
    </x:xf>
    <x:xf numFmtId="200" fontId="10" fillId="4" borderId="7" xfId="0" applyNumberFormat="1" applyFont="1" applyFill="1" applyBorder="1" applyAlignment="1">
      <x:alignment horizontal="center" vertical="center"/>
    </x:xf>
    <x:xf numFmtId="200" fontId="10" fillId="4" borderId="8" xfId="0" applyNumberFormat="1" applyFont="1" applyFill="1" applyBorder="1" applyAlignment="1">
      <x:alignment horizontal="center" vertical="center"/>
    </x:xf>
    <x:xf numFmtId="200" fontId="10" fillId="4" borderId="9" xfId="0" applyNumberFormat="1" applyFont="1" applyFill="1" applyBorder="1" applyAlignment="1">
      <x:alignment horizontal="center" vertical="center"/>
    </x:xf>
    <x:xf numFmtId="200" fontId="10" fillId="4" borderId="13" xfId="0" applyNumberFormat="1" applyFont="1" applyFill="1" applyBorder="1" applyAlignment="1">
      <x:alignment horizontal="center" vertical="center"/>
    </x:xf>
    <x:xf numFmtId="200" fontId="10" fillId="4" borderId="1" xfId="0" applyNumberFormat="1" applyFont="1" applyFill="1" applyBorder="1" applyAlignment="1">
      <x:alignment horizontal="center" vertical="center"/>
    </x:xf>
    <x:xf numFmtId="200" fontId="10" fillId="4" borderId="14" xfId="0" applyNumberFormat="1" applyFont="1" applyFill="1" applyBorder="1" applyAlignment="1">
      <x:alignment horizontal="center" vertical="center"/>
    </x:xf>
    <x:xf numFmtId="200" fontId="10" fillId="4" borderId="15" xfId="0" applyNumberFormat="1" applyFont="1" applyFill="1" applyBorder="1" applyAlignment="1">
      <x:alignment horizontal="center" vertical="center"/>
    </x:xf>
    <x:xf numFmtId="200" fontId="10" fillId="4" borderId="16" xfId="0" applyNumberFormat="1" applyFont="1" applyFill="1" applyBorder="1" applyAlignment="1">
      <x:alignment horizontal="center" vertical="center"/>
    </x:xf>
    <x:xf numFmtId="200" fontId="10" fillId="4" borderId="17" xfId="0" applyNumberFormat="1" applyFont="1" applyFill="1" applyBorder="1" applyAlignment="1">
      <x:alignment horizontal="center" vertical="center"/>
    </x:xf>
    <x:xf numFmtId="201" fontId="10" fillId="4" borderId="5" xfId="0" applyNumberFormat="1" applyFont="1" applyFill="1" applyBorder="1" applyAlignment="1">
      <x:alignment horizontal="center" vertical="center"/>
    </x:xf>
    <x:xf numFmtId="201" fontId="10" fillId="4" borderId="0" xfId="0" applyNumberFormat="1" applyFont="1" applyFill="1" applyBorder="1" applyAlignment="1">
      <x:alignment horizontal="center" vertical="center"/>
    </x:xf>
    <x:xf numFmtId="201" fontId="10" fillId="4" borderId="6" xfId="0" applyNumberFormat="1" applyFont="1" applyFill="1" applyBorder="1" applyAlignment="1">
      <x:alignment horizontal="center" vertical="center"/>
    </x:xf>
    <x:xf numFmtId="201" fontId="10" fillId="4" borderId="7" xfId="0" applyNumberFormat="1" applyFont="1" applyFill="1" applyBorder="1" applyAlignment="1">
      <x:alignment horizontal="center" vertical="center"/>
    </x:xf>
    <x:xf numFmtId="201" fontId="10" fillId="4" borderId="8" xfId="0" applyNumberFormat="1" applyFont="1" applyFill="1" applyBorder="1" applyAlignment="1">
      <x:alignment horizontal="center" vertical="center"/>
    </x:xf>
    <x:xf numFmtId="201" fontId="10" fillId="4" borderId="9" xfId="0" applyNumberFormat="1" applyFont="1" applyFill="1" applyBorder="1" applyAlignment="1">
      <x:alignment horizontal="center" vertical="center"/>
    </x:xf>
    <x:xf numFmtId="201" fontId="10" fillId="4" borderId="13" xfId="0" applyNumberFormat="1" applyFont="1" applyFill="1" applyBorder="1" applyAlignment="1">
      <x:alignment horizontal="center" vertical="center"/>
    </x:xf>
    <x:xf numFmtId="201" fontId="10" fillId="4" borderId="1" xfId="0" applyNumberFormat="1" applyFont="1" applyFill="1" applyBorder="1" applyAlignment="1">
      <x:alignment horizontal="center" vertical="center"/>
    </x:xf>
    <x:xf numFmtId="201" fontId="10" fillId="4" borderId="14" xfId="0" applyNumberFormat="1" applyFont="1" applyFill="1" applyBorder="1" applyAlignment="1">
      <x:alignment horizontal="center" vertical="center"/>
    </x:xf>
    <x:xf numFmtId="201" fontId="10" fillId="4" borderId="15" xfId="0" applyNumberFormat="1" applyFont="1" applyFill="1" applyBorder="1" applyAlignment="1">
      <x:alignment horizontal="center" vertical="center"/>
    </x:xf>
    <x:xf numFmtId="201" fontId="10" fillId="4" borderId="16" xfId="0" applyNumberFormat="1" applyFont="1" applyFill="1" applyBorder="1" applyAlignment="1">
      <x:alignment horizontal="center" vertical="center"/>
    </x:xf>
    <x:xf numFmtId="201" fontId="10" fillId="4" borderId="17" xfId="0" applyNumberFormat="1" applyFont="1" applyFill="1" applyBorder="1" applyAlignment="1">
      <x:alignment horizontal="center" vertical="center"/>
    </x:xf>
    <x:xf numFmtId="204" fontId="4" fillId="7" borderId="0" xfId="0" applyNumberFormat="1" applyFont="1" applyFill="1" applyBorder="1"/>
    <x:xf numFmtId="204" fontId="4" fillId="7" borderId="1" xfId="0" applyNumberFormat="1" applyFont="1" applyFill="1" applyBorder="1"/>
    <x:xf numFmtId="0" fontId="11" fillId="2" borderId="0" xfId="0" applyNumberFormat="1" applyFont="1" applyFill="1" applyBorder="1"/>
    <x:xf numFmtId="0" fontId="1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12" fillId="8" borderId="1" xfId="0" applyNumberFormat="1" applyFont="1" applyFill="1" applyBorder="1"/>
    <x:xf numFmtId="0" fontId="12" fillId="8" borderId="1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C95D4B"/>
      </x:font>
      <x:fill>
        <x:patternFill patternType="solid">
          <x:bgColor rgb="FFFBE3DF"/>
        </x:patternFill>
      </x:fill>
    </x:dxf>
    <x:dxf>
      <x:font>
        <x:color rgb="FF48653A"/>
      </x:font>
      <x:fill>
        <x:patternFill patternType="solid">
          <x:bgColor rgb="FFE5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204858e4542f1" /><Relationship Type="http://schemas.openxmlformats.org/officeDocument/2006/relationships/theme" Target="/xl/theme/theme1.xml" Id="Re31459b0851b49f4" /><Relationship Type="http://schemas.openxmlformats.org/officeDocument/2006/relationships/sharedStrings" Target="/xl/sharedStrings.xml" Id="R6dff6fae645640d4" /><Relationship Type="http://schemas.openxmlformats.org/officeDocument/2006/relationships/worksheet" Target="/xl/worksheets/sheet1.xml" Id="R713b109aef2e4a7d" /><Relationship Type="http://schemas.openxmlformats.org/officeDocument/2006/relationships/worksheet" Target="/xl/worksheets/sheet2.xml" Id="Rf584479233524ea6" /><Relationship Type="http://schemas.openxmlformats.org/officeDocument/2006/relationships/worksheet" Target="/xl/worksheets/sheet3.xml" Id="Rb94aa2341dd24550" /><Relationship Type="http://schemas.openxmlformats.org/officeDocument/2006/relationships/worksheet" Target="/xl/worksheets/sheet4.xml" Id="R1101e4b7ec2d4153" /><Relationship Type="http://schemas.openxmlformats.org/officeDocument/2006/relationships/worksheet" Target="/xl/worksheets/sheet5.xml" Id="Rc374c1448eb341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f556d65ede74968" /><Relationship Type="http://schemas.openxmlformats.org/officeDocument/2006/relationships/chart" Target="/xl/drawings/charts/chart2.xml" Id="Re70e76cf75a9425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Évolution mensuelle — CA &amp; marge</a:t>
            </a:r>
          </a:p>
        </c:rich>
      </c:tx>
    </c:title>
    <c:plotArea>
      <c:lineChart>
        <c:grouping val="standard"/>
        <c:ser>
          <c:idx val="0"/>
          <c:order val="0"/>
          <c:tx>
            <c:v>CA</c:v>
          </c:tx>
          <c:marker>
            <c:symbol val="none"/>
          </c:marker>
          <c:cat>
            <c:strRef>
              <c:f>'Dashboard'!$A$12:$A$19</c:f>
              <c:strCache>
                <c:ptCount val="0"/>
              </c:strCache>
            </c:strRef>
          </c:cat>
          <c:val>
            <c:numRef>
              <c:f>'Dashboard'!$B$12:$B$19</c:f>
              <c:numCache>
                <c:formatCode>#,##0 "€"</c:formatCode>
                <c:ptCount val="0"/>
              </c:numCache>
            </c:numRef>
          </c:val>
        </c:ser>
        <c:ser>
          <c:idx val="1"/>
          <c:order val="1"/>
          <c:tx>
            <c:v>Marge</c:v>
          </c:tx>
          <c:marker>
            <c:symbol val="none"/>
          </c:marker>
          <c:cat>
            <c:strRef>
              <c:f>'Dashboard'!$A$12:$A$19</c:f>
              <c:strCache>
                <c:ptCount val="0"/>
              </c:strCache>
            </c:strRef>
          </c:cat>
          <c:val>
            <c:numRef>
              <c:f>'Dashboard'!$C$12:$C$19</c:f>
              <c:numCache>
                <c:formatCode>#,##0 "€"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Trésorerie mensuelle</a:t>
            </a:r>
          </a:p>
        </c:rich>
      </c:tx>
    </c:title>
    <c:plotArea>
      <c:lineChart>
        <c:grouping val="standard"/>
        <c:ser>
          <c:idx val="0"/>
          <c:order val="0"/>
          <c:tx>
            <c:v>Encaissements</c:v>
          </c:tx>
          <c:marker>
            <c:symbol val="none"/>
          </c:marker>
          <c:cat>
            <c:strRef>
              <c:f>'Tresorerie'!$A$2:$A$13</c:f>
              <c:strCache>
                <c:ptCount val="0"/>
              </c:strCache>
            </c:strRef>
          </c:cat>
          <c:val>
            <c:numRef>
              <c:f>'Tresorerie'!$B$2:$B$13</c:f>
              <c:numCache>
                <c:formatCode>#,##0 "€"</c:formatCode>
                <c:ptCount val="0"/>
              </c:numCache>
            </c:numRef>
          </c:val>
        </c:ser>
        <c:ser>
          <c:idx val="1"/>
          <c:order val="1"/>
          <c:tx>
            <c:v>Décaissements</c:v>
          </c:tx>
          <c:marker>
            <c:symbol val="none"/>
          </c:marker>
          <c:cat>
            <c:strRef>
              <c:f>'Tresorerie'!$A$2:$A$13</c:f>
              <c:strCache>
                <c:ptCount val="0"/>
              </c:strCache>
            </c:strRef>
          </c:cat>
          <c:val>
            <c:numRef>
              <c:f>'Tresorerie'!$C$2:$C$13</c:f>
              <c:numCache>
                <c:formatCode>#,##0 "€"</c:formatCode>
                <c:ptCount val="0"/>
              </c:numCache>
            </c:numRef>
          </c:val>
        </c:ser>
        <c:ser>
          <c:idx val="2"/>
          <c:order val="2"/>
          <c:tx>
            <c:v>Variation</c:v>
          </c:tx>
          <c:marker>
            <c:symbol val="none"/>
          </c:marker>
          <c:cat>
            <c:strRef>
              <c:f>'Tresorerie'!$A$2:$A$13</c:f>
              <c:strCache>
                <c:ptCount val="0"/>
              </c:strCache>
            </c:strRef>
          </c:cat>
          <c:val>
            <c:numRef>
              <c:f>'Tresorerie'!$D$2:$D$13</c:f>
              <c:numCache>
                <c:formatCode>#,##0 "€"</c:formatCode>
                <c:ptCount val="0"/>
              </c:numCache>
            </c:numRef>
          </c:val>
        </c:ser>
        <c:ser>
          <c:idx val="3"/>
          <c:order val="3"/>
          <c:tx>
            <c:v>Solde fin</c:v>
          </c:tx>
          <c:marker>
            <c:symbol val="none"/>
          </c:marker>
          <c:cat>
            <c:strRef>
              <c:f>'Tresorerie'!$A$2:$A$13</c:f>
              <c:strCache>
                <c:ptCount val="0"/>
              </c:strCache>
            </c:strRef>
          </c:cat>
          <c:val>
            <c:numRef>
              <c:f>'Tresorerie'!$E$2:$E$13</c:f>
              <c:numCache>
                <c:formatCode>#,##0 "€"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10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556d65ede74968"/>
        </a:graphicData>
      </a:graphic>
    </xdr:graphicFrame>
    <xdr:clientData/>
  </xdr:twoCellAnchor>
  <xdr:twoCellAnchor>
    <xdr:from>
      <xdr:col>7</xdr:col>
      <xdr:colOff>0</xdr:colOff>
      <xdr:row>27</xdr:row>
      <xdr:rowOff>0</xdr:rowOff>
    </xdr:from>
    <xdr:to>
      <xdr:col>14</xdr:col>
      <xdr:colOff>0</xdr:colOff>
      <xdr:row>42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70e76cf75a9425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2" name="VentesTable" displayName="VentesTable" ref="A1:L69" headerRowCount="1" totalsRowCount="0" totalsRowShown="0">
  <x:tableColumns count="12">
    <x:tableColumn id="1" name="ID"/>
    <x:tableColumn id="2" name="Date"/>
    <x:tableColumn id="3" name="Client ID"/>
    <x:tableColumn id="4" name="Client"/>
    <x:tableColumn id="5" name="Prestation"/>
    <x:tableColumn id="6" name="CA HT"/>
    <x:tableColumn id="7" name="Coût"/>
    <x:tableColumn id="8" name="Marge"/>
    <x:tableColumn id="9" name="Taux marge"/>
    <x:tableColumn id="10" name="Statut"/>
    <x:tableColumn id="11" name="Échéance"/>
    <x:tableColumn id="12" name="Paiemen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ClientsTable" displayName="ClientsTable" ref="A1:F11" headerRowCount="1" totalsRowCount="0" totalsRowShown="0">
  <x:tableColumns count="6">
    <x:tableColumn id="1" name="ID"/>
    <x:tableColumn id="2" name="Client"/>
    <x:tableColumn id="3" name="Secteur"/>
    <x:tableColumn id="4" name="Ville"/>
    <x:tableColumn id="5" name="Statut"/>
    <x:tableColumn id="6" name="Emai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resorerieTable" displayName="TresorerieTable" ref="A1:F13" headerRowCount="1" totalsRowCount="0" totalsRowShown="0">
  <x:tableColumns count="6">
    <x:tableColumn id="1" name="Mois"/>
    <x:tableColumn id="2" name="Encaissements"/>
    <x:tableColumn id="3" name="Décaissements"/>
    <x:tableColumn id="4" name="Variation"/>
    <x:tableColumn id="5" name="Solde fin"/>
    <x:tableColumn id="6" name="Statu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141a6aeed5041e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3b38771c797417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20b8a2c46b94e3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95ca4c987d449b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42" t="str">
        <x:v>ATHENIA — PILOTAGE D’ENTREPRISE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  <x:c r="M1" s="42"/>
      <x:c r="N1" s="42"/>
    </x:row>
    <x:row r="2">
      <x:c r="A2" s="42"/>
      <x:c r="B2" s="42"/>
      <x:c r="C2" s="42"/>
      <x:c r="D2" s="42"/>
      <x:c r="E2" s="42"/>
      <x:c r="F2" s="42"/>
      <x:c r="G2" s="42"/>
      <x:c r="H2" s="42"/>
      <x:c r="I2" s="42"/>
      <x:c r="J2" s="42"/>
      <x:c r="K2" s="42"/>
      <x:c r="L2" s="42"/>
      <x:c r="M2" s="42"/>
      <x:c r="N2" s="42"/>
    </x:row>
    <x:row r="3">
      <x:c r="A3" s="44" t="str">
        <x:v>DÉMONSTRATION EXCEL · DONNÉES FICTIVES · OUTIL SUR MESURE</x:v>
      </x:c>
      <x:c r="B3" s="44"/>
      <x:c r="C3" s="44"/>
      <x:c r="D3" s="44"/>
      <x:c r="E3" s="44"/>
      <x:c r="F3" s="44"/>
      <x:c r="G3" s="44"/>
      <x:c r="H3" s="44"/>
      <x:c r="I3" s="44"/>
      <x:c r="J3" s="44"/>
      <x:c r="K3" s="44"/>
      <x:c r="L3" s="44"/>
      <x:c r="M3" s="44"/>
      <x:c r="N3" s="44"/>
    </x:row>
    <x:row r="5">
      <x:c r="A5" s="68" t="str">
        <x:v>CA TOTAL</x:v>
      </x:c>
      <x:c r="B5" s="69"/>
      <x:c r="C5" s="70"/>
      <x:c r="D5" s="68" t="str">
        <x:v>MARGE TOTALE</x:v>
      </x:c>
      <x:c r="E5" s="69"/>
      <x:c r="F5" s="70"/>
      <x:c r="G5" s="68" t="str">
        <x:v>TAUX DE MARGE</x:v>
      </x:c>
      <x:c r="H5" s="69"/>
      <x:c r="I5" s="70"/>
      <x:c r="J5" s="68" t="str">
        <x:v>À ENCAISSER</x:v>
      </x:c>
      <x:c r="K5" s="69"/>
      <x:c r="L5" s="70"/>
    </x:row>
    <x:row r="6">
      <x:c r="A6" s="116" t="n">
        <x:f>SUM(Ventes!F2:F69)</x:f>
        <x:v>124200</x:v>
      </x:c>
      <x:c r="B6" s="117"/>
      <x:c r="C6" s="118"/>
      <x:c r="D6" s="116" t="n">
        <x:f>SUM(Ventes!H2:H69)</x:f>
        <x:v>65044.90000000001</x:v>
      </x:c>
      <x:c r="E6" s="117"/>
      <x:c r="F6" s="118"/>
      <x:c r="G6" s="128" t="n">
        <x:f>IFERROR(D6/A6,0)</x:f>
        <x:v>0.5237109500805154</x:v>
      </x:c>
      <x:c r="H6" s="129"/>
      <x:c r="I6" s="130"/>
      <x:c r="J6" s="116" t="n">
        <x:f>SUMIF(Ventes!J2:J69,"À encaisser",Ventes!F2:F69)+SUMIF(Ventes!J2:J69,"En retard",Ventes!F2:F69)</x:f>
        <x:v>44850</x:v>
      </x:c>
      <x:c r="K6" s="117"/>
      <x:c r="L6" s="118"/>
    </x:row>
    <x:row r="7">
      <x:c r="A7" s="116"/>
      <x:c r="B7" s="117"/>
      <x:c r="C7" s="118"/>
      <x:c r="D7" s="116"/>
      <x:c r="E7" s="117"/>
      <x:c r="F7" s="118"/>
      <x:c r="G7" s="128"/>
      <x:c r="H7" s="129"/>
      <x:c r="I7" s="130"/>
      <x:c r="J7" s="116"/>
      <x:c r="K7" s="117"/>
      <x:c r="L7" s="118"/>
    </x:row>
    <x:row r="8">
      <x:c r="A8" s="119"/>
      <x:c r="B8" s="120"/>
      <x:c r="C8" s="121"/>
      <x:c r="D8" s="119"/>
      <x:c r="E8" s="120"/>
      <x:c r="F8" s="121"/>
      <x:c r="G8" s="131"/>
      <x:c r="H8" s="132"/>
      <x:c r="I8" s="133"/>
      <x:c r="J8" s="119"/>
      <x:c r="K8" s="120"/>
      <x:c r="L8" s="121"/>
    </x:row>
    <x:row r="11">
      <x:c r="A11" s="7" t="str">
        <x:v>Mois</x:v>
      </x:c>
      <x:c r="B11" s="7" t="str">
        <x:v>CA</x:v>
      </x:c>
      <x:c r="C11" s="7" t="str">
        <x:v>Marge</x:v>
      </x:c>
      <x:c r="D11" s="7" t="str">
        <x:v>Objectif CA</x:v>
      </x:c>
    </x:row>
    <x:row r="12">
      <x:c r="A12" s="140" t="n">
        <x:v>46023</x:v>
      </x:c>
      <x:c r="B12" s="36" t="n">
        <x:f>SUMIFS(Ventes!$F$2:$F$69,Ventes!$B$2:$B$69,"&gt;="&amp;DATE(2026,1,1),Ventes!$B$2:$B$69,"&lt;"&amp;DATE(2026,2,1))</x:f>
        <x:v>12700</x:v>
      </x:c>
      <x:c r="C12" s="36" t="n">
        <x:f>SUMIFS(Ventes!$H$2:$H$69,Ventes!$B$2:$B$69,"&gt;="&amp;DATE(2026,1,1),Ventes!$B$2:$B$69,"&lt;"&amp;DATE(2026,2,1))</x:f>
        <x:v>7109.43</x:v>
      </x:c>
      <x:c r="D12" s="36" t="n">
        <x:v>30000</x:v>
      </x:c>
    </x:row>
    <x:row r="13">
      <x:c r="A13" s="140" t="n">
        <x:v>46054</x:v>
      </x:c>
      <x:c r="B13" s="36" t="n">
        <x:f>SUMIFS(Ventes!$F$2:$F$69,Ventes!$B$2:$B$69,"&gt;="&amp;DATE(2026,2,1),Ventes!$B$2:$B$69,"&lt;"&amp;DATE(2026,3,1))</x:f>
        <x:v>13000</x:v>
      </x:c>
      <x:c r="C13" s="36" t="n">
        <x:f>SUMIFS(Ventes!$H$2:$H$69,Ventes!$B$2:$B$69,"&gt;="&amp;DATE(2026,2,1),Ventes!$B$2:$B$69,"&lt;"&amp;DATE(2026,3,1))</x:f>
        <x:v>7284.3099999999995</x:v>
      </x:c>
      <x:c r="D13" s="36" t="n">
        <x:v>30000</x:v>
      </x:c>
    </x:row>
    <x:row r="14">
      <x:c r="A14" s="140" t="n">
        <x:v>46082</x:v>
      </x:c>
      <x:c r="B14" s="36" t="n">
        <x:f>SUMIFS(Ventes!$F$2:$F$69,Ventes!$B$2:$B$69,"&gt;="&amp;DATE(2026,3,1),Ventes!$B$2:$B$69,"&lt;"&amp;DATE(2026,4,1))</x:f>
        <x:v>20650</x:v>
      </x:c>
      <x:c r="C14" s="36" t="n">
        <x:f>SUMIFS(Ventes!$H$2:$H$69,Ventes!$B$2:$B$69,"&gt;="&amp;DATE(2026,3,1),Ventes!$B$2:$B$69,"&lt;"&amp;DATE(2026,4,1))</x:f>
        <x:v>10788.04</x:v>
      </x:c>
      <x:c r="D14" s="36" t="n">
        <x:v>30000</x:v>
      </x:c>
    </x:row>
    <x:row r="15">
      <x:c r="A15" s="140" t="n">
        <x:v>46113</x:v>
      </x:c>
      <x:c r="B15" s="36" t="n">
        <x:f>SUMIFS(Ventes!$F$2:$F$69,Ventes!$B$2:$B$69,"&gt;="&amp;DATE(2026,4,1),Ventes!$B$2:$B$69,"&lt;"&amp;DATE(2026,5,1))</x:f>
        <x:v>23250</x:v>
      </x:c>
      <x:c r="C15" s="36" t="n">
        <x:f>SUMIFS(Ventes!$H$2:$H$69,Ventes!$B$2:$B$69,"&gt;="&amp;DATE(2026,4,1),Ventes!$B$2:$B$69,"&lt;"&amp;DATE(2026,5,1))</x:f>
        <x:v>12966.000000000002</x:v>
      </x:c>
      <x:c r="D15" s="36" t="n">
        <x:v>30000</x:v>
      </x:c>
    </x:row>
    <x:row r="16">
      <x:c r="A16" s="140" t="n">
        <x:v>46143</x:v>
      </x:c>
      <x:c r="B16" s="36" t="n">
        <x:f>SUMIFS(Ventes!$F$2:$F$69,Ventes!$B$2:$B$69,"&gt;="&amp;DATE(2026,5,1),Ventes!$B$2:$B$69,"&lt;"&amp;DATE(2026,6,1))</x:f>
        <x:v>19500</x:v>
      </x:c>
      <x:c r="C16" s="36" t="n">
        <x:f>SUMIFS(Ventes!$H$2:$H$69,Ventes!$B$2:$B$69,"&gt;="&amp;DATE(2026,5,1),Ventes!$B$2:$B$69,"&lt;"&amp;DATE(2026,6,1))</x:f>
        <x:v>10246.509999999998</x:v>
      </x:c>
      <x:c r="D16" s="36" t="n">
        <x:v>30000</x:v>
      </x:c>
    </x:row>
    <x:row r="17">
      <x:c r="A17" s="140" t="n">
        <x:v>46174</x:v>
      </x:c>
      <x:c r="B17" s="36" t="n">
        <x:f>SUMIFS(Ventes!$F$2:$F$69,Ventes!$B$2:$B$69,"&gt;="&amp;DATE(2026,6,1),Ventes!$B$2:$B$69,"&lt;"&amp;DATE(2026,7,1))</x:f>
        <x:v>19100</x:v>
      </x:c>
      <x:c r="C17" s="36" t="n">
        <x:f>SUMIFS(Ventes!$H$2:$H$69,Ventes!$B$2:$B$69,"&gt;="&amp;DATE(2026,6,1),Ventes!$B$2:$B$69,"&lt;"&amp;DATE(2026,7,1))</x:f>
        <x:v>9586.359999999999</x:v>
      </x:c>
      <x:c r="D17" s="36" t="n">
        <x:v>30000</x:v>
      </x:c>
    </x:row>
    <x:row r="18">
      <x:c r="A18" s="140" t="n">
        <x:v>46204</x:v>
      </x:c>
      <x:c r="B18" s="36" t="n">
        <x:f>SUMIFS(Ventes!$F$2:$F$69,Ventes!$B$2:$B$69,"&gt;="&amp;DATE(2026,7,1),Ventes!$B$2:$B$69,"&lt;"&amp;DATE(2026,8,1))</x:f>
        <x:v>16000</x:v>
      </x:c>
      <x:c r="C18" s="36" t="n">
        <x:f>SUMIFS(Ventes!$H$2:$H$69,Ventes!$B$2:$B$69,"&gt;="&amp;DATE(2026,7,1),Ventes!$B$2:$B$69,"&lt;"&amp;DATE(2026,8,1))</x:f>
        <x:v>7064.25</x:v>
      </x:c>
      <x:c r="D18" s="36" t="n">
        <x:v>30000</x:v>
      </x:c>
    </x:row>
    <x:row r="19">
      <x:c r="A19" s="140" t="n">
        <x:v>46235</x:v>
      </x:c>
      <x:c r="B19" s="36" t="n">
        <x:f>SUMIFS(Ventes!$F$2:$F$69,Ventes!$B$2:$B$69,"&gt;="&amp;DATE(2026,8,1),Ventes!$B$2:$B$69,"&lt;"&amp;DATE(2026,9,1))</x:f>
        <x:v>0</x:v>
      </x:c>
      <x:c r="C19" s="36" t="n">
        <x:f>SUMIFS(Ventes!$H$2:$H$69,Ventes!$B$2:$B$69,"&gt;="&amp;DATE(2026,8,1),Ventes!$B$2:$B$69,"&lt;"&amp;DATE(2026,9,1))</x:f>
        <x:v>0</x:v>
      </x:c>
      <x:c r="D19" s="36" t="n">
        <x:v>30000</x:v>
      </x:c>
    </x:row>
    <x:row r="22">
      <x:c r="A22" s="142" t="str">
        <x:v>ALERTES DE GESTION</x:v>
      </x:c>
      <x:c r="B22" s="142"/>
      <x:c r="C22" s="142"/>
      <x:c r="D22" s="142"/>
      <x:c r="E22" s="142"/>
      <x:c r="F22" s="142"/>
      <x:c r="H22" s="150" t="str">
        <x:v>Cette démonstration illustre un fichier Excel pouvant centraliser les ventes, clients, marges, trésorerie et alertes d'une entreprise. Les données sont fictives ; l'outil peut être adapté au métier, aux indicateurs et aux automatismes du client.</x:v>
      </x:c>
      <x:c r="I22" s="150"/>
      <x:c r="J22" s="150"/>
      <x:c r="K22" s="150"/>
      <x:c r="L22" s="150"/>
      <x:c r="M22" s="150"/>
      <x:c r="N22" s="150"/>
    </x:row>
    <x:row r="23">
      <x:c r="A23" s="7" t="str">
        <x:v>Indicateur</x:v>
      </x:c>
      <x:c r="B23" s="7" t="str">
        <x:v>Valeur</x:v>
      </x:c>
      <x:c r="C23" s="7" t="str">
        <x:v>Lecture</x:v>
      </x:c>
      <x:c r="H23" s="150"/>
      <x:c r="I23" s="150"/>
      <x:c r="J23" s="150"/>
      <x:c r="K23" s="150"/>
      <x:c r="L23" s="150"/>
      <x:c r="M23" s="150"/>
      <x:c r="N23" s="150"/>
    </x:row>
    <x:row r="24">
      <x:c r="A24" s="31" t="str">
        <x:v>Factures en retard</x:v>
      </x:c>
      <x:c r="B24" s="31" t="n">
        <x:f>COUNTIF(Ventes!J2:J69,"En retard")</x:f>
        <x:v>13</x:v>
      </x:c>
      <x:c r="C24" s="31" t="str">
        <x:v>À relancer</x:v>
      </x:c>
      <x:c r="H24" s="150"/>
      <x:c r="I24" s="150"/>
      <x:c r="J24" s="150"/>
      <x:c r="K24" s="150"/>
      <x:c r="L24" s="150"/>
      <x:c r="M24" s="150"/>
      <x:c r="N24" s="150"/>
    </x:row>
    <x:row r="25">
      <x:c r="A25" s="31" t="str">
        <x:v>Ventes sous objectif marge</x:v>
      </x:c>
      <x:c r="B25" s="31" t="n">
        <x:f>COUNTIF(Ventes!I2:I69,"&lt;"&amp;Parametres!B6)</x:f>
        <x:v>3</x:v>
      </x:c>
      <x:c r="C25" s="31" t="str">
        <x:v>À surveiller</x:v>
      </x:c>
      <x:c r="H25" s="150"/>
      <x:c r="I25" s="150"/>
      <x:c r="J25" s="150"/>
      <x:c r="K25" s="150"/>
      <x:c r="L25" s="150"/>
      <x:c r="M25" s="150"/>
      <x:c r="N25" s="150"/>
    </x:row>
    <x:row r="26">
      <x:c r="A26" s="31" t="str">
        <x:v>Solde trésorerie</x:v>
      </x:c>
      <x:c r="B26" s="36" t="n">
        <x:f>Tresorerie!E13</x:f>
        <x:v>64034</x:v>
      </x:c>
      <x:c r="C26" s="31" t="str">
        <x:v>Disponible</x:v>
      </x:c>
      <x:c r="H26" s="150"/>
      <x:c r="I26" s="150"/>
      <x:c r="J26" s="150"/>
      <x:c r="K26" s="150"/>
      <x:c r="L26" s="150"/>
      <x:c r="M26" s="150"/>
      <x:c r="N26" s="150"/>
    </x:row>
    <x:row r="28">
      <x:c r="A28" s="142" t="str">
        <x:v>CE QUE CE FICHIER DÉMONTRE</x:v>
      </x:c>
      <x:c r="B28" s="142"/>
      <x:c r="C28" s="142"/>
      <x:c r="D28" s="142"/>
      <x:c r="E28" s="142"/>
      <x:c r="F28" s="142"/>
    </x:row>
    <x:row r="29">
      <x:c r="A29" s="7" t="str">
        <x:v>Fonctionnalité</x:v>
      </x:c>
      <x:c r="B29" s="7" t="str">
        <x:v>Exemple</x:v>
      </x:c>
    </x:row>
    <x:row r="30">
      <x:c r="A30" s="154" t="str">
        <x:v>Dashboard automatique</x:v>
      </x:c>
      <x:c r="B30" s="154" t="str">
        <x:v>KPI + graphiques mis à jour depuis les données</x:v>
      </x:c>
    </x:row>
    <x:row r="31">
      <x:c r="A31" s="154" t="str">
        <x:v>Alertes visuelles</x:v>
      </x:c>
      <x:c r="B31" s="154" t="str">
        <x:v>Impayés, marge insuffisante, trésorerie à surveiller</x:v>
      </x:c>
    </x:row>
    <x:row r="32">
      <x:c r="A32" s="154" t="str">
        <x:v>Listes contrôlées</x:v>
      </x:c>
      <x:c r="B32" s="154" t="str">
        <x:v>Statuts et catégories avec menus déroulants</x:v>
      </x:c>
    </x:row>
    <x:row r="33">
      <x:c r="A33" s="154" t="str">
        <x:v>Calculs automatiques</x:v>
      </x:c>
      <x:c r="B33" s="154" t="str">
        <x:v>Marge, taux de marge, variation de trésorerie</x:v>
      </x:c>
    </x:row>
    <x:row r="34">
      <x:c r="A34" s="154" t="str">
        <x:v>Base adaptable</x:v>
      </x:c>
      <x:c r="B34" s="154" t="str">
        <x:v>Clients, prestations et indicateurs personnalisables</x:v>
      </x:c>
    </x:row>
  </x:sheetData>
  <x:mergeCells>
    <x:mergeCell ref="A1:N2"/>
    <x:mergeCell ref="A3:N3"/>
    <x:mergeCell ref="A5:C5"/>
    <x:mergeCell ref="D5:F5"/>
    <x:mergeCell ref="G5:I5"/>
    <x:mergeCell ref="J5:L5"/>
    <x:mergeCell ref="A6:C8"/>
    <x:mergeCell ref="D6:F8"/>
    <x:mergeCell ref="G6:I8"/>
    <x:mergeCell ref="J6:L8"/>
    <x:mergeCell ref="A22:F22"/>
    <x:mergeCell ref="H22:N26"/>
    <x:mergeCell ref="A28:F28"/>
  </x:mergeCells>
  <x:pageMargins left="0.7" right="0.7" top="0.75" bottom="0.75" header="0.3" footer="0.3"/>
  <x:drawing xmlns:r="http://schemas.openxmlformats.org/officeDocument/2006/relationships" r:id="R1141a6aeed5041ea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3" hidden="0" customWidth="1"/>
    <x:col min="3" max="3" width="12" hidden="0" customWidth="1"/>
    <x:col min="4" max="4" width="24" hidden="0" customWidth="1"/>
    <x:col min="5" max="5" width="26" hidden="0" customWidth="1"/>
    <x:col min="6" max="6" width="14" hidden="0" customWidth="1"/>
    <x:col min="7" max="7" width="14" hidden="0" customWidth="1"/>
    <x:col min="8" max="8" width="14" hidden="0" customWidth="1"/>
    <x:col min="9" max="9" width="13" hidden="0" customWidth="1"/>
    <x:col min="10" max="10" width="16" hidden="0" customWidth="1"/>
    <x:col min="11" max="11" width="14" hidden="0" customWidth="1"/>
    <x:col min="12" max="12" width="14" hidden="0" customWidth="1"/>
  </x:cols>
  <x:sheetData>
    <x:row r="1">
      <x:c r="A1" s="28" t="str">
        <x:v>ID</x:v>
      </x:c>
      <x:c r="B1" s="28" t="str">
        <x:v>Date</x:v>
      </x:c>
      <x:c r="C1" s="28" t="str">
        <x:v>Client ID</x:v>
      </x:c>
      <x:c r="D1" s="28" t="str">
        <x:v>Client</x:v>
      </x:c>
      <x:c r="E1" s="28" t="str">
        <x:v>Prestation</x:v>
      </x:c>
      <x:c r="F1" s="28" t="str">
        <x:v>CA HT</x:v>
      </x:c>
      <x:c r="G1" s="28" t="str">
        <x:v>Coût</x:v>
      </x:c>
      <x:c r="H1" s="28" t="str">
        <x:v>Marge</x:v>
      </x:c>
      <x:c r="I1" s="28" t="str">
        <x:v>Taux marge</x:v>
      </x:c>
      <x:c r="J1" s="28" t="str">
        <x:v>Statut</x:v>
      </x:c>
      <x:c r="K1" s="28" t="str">
        <x:v>Échéance</x:v>
      </x:c>
      <x:c r="L1" s="28" t="str">
        <x:v>Paiement</x:v>
      </x:c>
    </x:row>
    <x:row r="2">
      <x:c r="A2" s="31" t="str">
        <x:v>V001</x:v>
      </x:c>
      <x:c r="B2" s="34" t="n">
        <x:v>46027</x:v>
      </x:c>
      <x:c r="C2" s="31" t="str">
        <x:v>CL002</x:v>
      </x:c>
      <x:c r="D2" s="31" t="str">
        <x:v>Nova Garage</x:v>
      </x:c>
      <x:c r="E2" s="31" t="str">
        <x:v>Tableau de bord Excel</x:v>
      </x:c>
      <x:c r="F2" s="36" t="n">
        <x:v>2400</x:v>
      </x:c>
      <x:c r="G2" s="36" t="n">
        <x:v>855.28</x:v>
      </x:c>
      <x:c r="H2" s="36" t="n">
        <x:f>F2-G2</x:f>
        <x:v>1544.72</x:v>
      </x:c>
      <x:c r="I2" s="38" t="n">
        <x:f>IFERROR(H2/F2,0)</x:f>
        <x:v>0.6436333333333334</x:v>
      </x:c>
      <x:c r="J2" s="31" t="str">
        <x:v>Payée</x:v>
      </x:c>
      <x:c r="K2" s="34" t="n">
        <x:v>46057</x:v>
      </x:c>
      <x:c r="L2" s="34" t="n">
        <x:v>46047</x:v>
      </x:c>
    </x:row>
    <x:row r="3">
      <x:c r="A3" s="31" t="str">
        <x:v>V002</x:v>
      </x:c>
      <x:c r="B3" s="34" t="n">
        <x:v>46031</x:v>
      </x:c>
      <x:c r="C3" s="31" t="str">
        <x:v>CL006</x:v>
      </x:c>
      <x:c r="D3" s="31" t="str">
        <x:v>Le Comptoir Sud</x:v>
      </x:c>
      <x:c r="E3" s="31" t="str">
        <x:v>Tableau de bord Excel</x:v>
      </x:c>
      <x:c r="F3" s="36" t="n">
        <x:v>850</x:v>
      </x:c>
      <x:c r="G3" s="36" t="n">
        <x:v>535.57</x:v>
      </x:c>
      <x:c r="H3" s="36" t="n">
        <x:f>F3-G3</x:f>
        <x:v>314.42999999999995</x:v>
      </x:c>
      <x:c r="I3" s="38" t="n">
        <x:f>IFERROR(H3/F3,0)</x:f>
        <x:v>0.36991764705882346</x:v>
      </x:c>
      <x:c r="J3" s="31" t="str">
        <x:v>Payée</x:v>
      </x:c>
      <x:c r="K3" s="34" t="n">
        <x:v>46061</x:v>
      </x:c>
      <x:c r="L3" s="34" t="n">
        <x:v>46051</x:v>
      </x:c>
    </x:row>
    <x:row r="4">
      <x:c r="A4" s="31" t="str">
        <x:v>V003</x:v>
      </x:c>
      <x:c r="B4" s="34" t="n">
        <x:v>46035</x:v>
      </x:c>
      <x:c r="C4" s="31" t="str">
        <x:v>CL004</x:v>
      </x:c>
      <x:c r="D4" s="31" t="str">
        <x:v>Azur Clim</x:v>
      </x:c>
      <x:c r="E4" s="31" t="str">
        <x:v>Site internet</x:v>
      </x:c>
      <x:c r="F4" s="36" t="n">
        <x:v>850</x:v>
      </x:c>
      <x:c r="G4" s="36" t="n">
        <x:v>436.33</x:v>
      </x:c>
      <x:c r="H4" s="36" t="n">
        <x:f>F4-G4</x:f>
        <x:v>413.67</x:v>
      </x:c>
      <x:c r="I4" s="38" t="n">
        <x:f>IFERROR(H4/F4,0)</x:f>
        <x:v>0.48667058823529413</x:v>
      </x:c>
      <x:c r="J4" s="31" t="str">
        <x:v>Payée</x:v>
      </x:c>
      <x:c r="K4" s="34" t="n">
        <x:v>46065</x:v>
      </x:c>
      <x:c r="L4" s="34" t="n">
        <x:v>46060</x:v>
      </x:c>
    </x:row>
    <x:row r="5">
      <x:c r="A5" s="31" t="str">
        <x:v>V004</x:v>
      </x:c>
      <x:c r="B5" s="34" t="n">
        <x:v>46038</x:v>
      </x:c>
      <x:c r="C5" s="31" t="str">
        <x:v>CL005</x:v>
      </x:c>
      <x:c r="D5" s="31" t="str">
        <x:v>Studio Mistral</x:v>
      </x:c>
      <x:c r="E5" s="31" t="str">
        <x:v>Application métier</x:v>
      </x:c>
      <x:c r="F5" s="36" t="n">
        <x:v>650</x:v>
      </x:c>
      <x:c r="G5" s="36" t="n">
        <x:v>208.52</x:v>
      </x:c>
      <x:c r="H5" s="36" t="n">
        <x:f>F5-G5</x:f>
        <x:v>441.48</x:v>
      </x:c>
      <x:c r="I5" s="38" t="n">
        <x:f>IFERROR(H5/F5,0)</x:f>
        <x:v>0.6792</x:v>
      </x:c>
      <x:c r="J5" s="31" t="str">
        <x:v>À encaisser</x:v>
      </x:c>
      <x:c r="K5" s="34" t="n">
        <x:v>46068</x:v>
      </x:c>
      <x:c r="L5" s="34"/>
    </x:row>
    <x:row r="6">
      <x:c r="A6" s="31" t="str">
        <x:v>V005</x:v>
      </x:c>
      <x:c r="B6" s="34" t="n">
        <x:v>46039</x:v>
      </x:c>
      <x:c r="C6" s="31" t="str">
        <x:v>CL005</x:v>
      </x:c>
      <x:c r="D6" s="31" t="str">
        <x:v>Studio Mistral</x:v>
      </x:c>
      <x:c r="E6" s="31" t="str">
        <x:v>Site internet</x:v>
      </x:c>
      <x:c r="F6" s="36" t="n">
        <x:v>3200</x:v>
      </x:c>
      <x:c r="G6" s="36" t="n">
        <x:v>1356.36</x:v>
      </x:c>
      <x:c r="H6" s="36" t="n">
        <x:f>F6-G6</x:f>
        <x:v>1843.64</x:v>
      </x:c>
      <x:c r="I6" s="38" t="n">
        <x:f>IFERROR(H6/F6,0)</x:f>
        <x:v>0.5761375000000001</x:v>
      </x:c>
      <x:c r="J6" s="31" t="str">
        <x:v>Payée</x:v>
      </x:c>
      <x:c r="K6" s="34" t="n">
        <x:v>46069</x:v>
      </x:c>
      <x:c r="L6" s="34" t="n">
        <x:v>46065</x:v>
      </x:c>
    </x:row>
    <x:row r="7">
      <x:c r="A7" s="31" t="str">
        <x:v>V006</x:v>
      </x:c>
      <x:c r="B7" s="34" t="n">
        <x:v>46042</x:v>
      </x:c>
      <x:c r="C7" s="31" t="str">
        <x:v>CL008</x:v>
      </x:c>
      <x:c r="D7" s="31" t="str">
        <x:v>Delta Menuiserie</x:v>
      </x:c>
      <x:c r="E7" s="31" t="str">
        <x:v>Évolution / support</x:v>
      </x:c>
      <x:c r="F7" s="36" t="n">
        <x:v>650</x:v>
      </x:c>
      <x:c r="G7" s="36" t="n">
        <x:v>303.95</x:v>
      </x:c>
      <x:c r="H7" s="36" t="n">
        <x:f>F7-G7</x:f>
        <x:v>346.05</x:v>
      </x:c>
      <x:c r="I7" s="38" t="n">
        <x:f>IFERROR(H7/F7,0)</x:f>
        <x:v>0.5323846153846155</x:v>
      </x:c>
      <x:c r="J7" s="31" t="str">
        <x:v>À encaisser</x:v>
      </x:c>
      <x:c r="K7" s="34" t="n">
        <x:v>46072</x:v>
      </x:c>
      <x:c r="L7" s="34"/>
    </x:row>
    <x:row r="8">
      <x:c r="A8" s="31" t="str">
        <x:v>V007</x:v>
      </x:c>
      <x:c r="B8" s="34" t="n">
        <x:v>46046</x:v>
      </x:c>
      <x:c r="C8" s="31" t="str">
        <x:v>CL005</x:v>
      </x:c>
      <x:c r="D8" s="31" t="str">
        <x:v>Studio Mistral</x:v>
      </x:c>
      <x:c r="E8" s="31" t="str">
        <x:v>Automatisation Excel</x:v>
      </x:c>
      <x:c r="F8" s="36" t="n">
        <x:v>850</x:v>
      </x:c>
      <x:c r="G8" s="36" t="n">
        <x:v>476.37</x:v>
      </x:c>
      <x:c r="H8" s="36" t="n">
        <x:f>F8-G8</x:f>
        <x:v>373.63</x:v>
      </x:c>
      <x:c r="I8" s="38" t="n">
        <x:f>IFERROR(H8/F8,0)</x:f>
        <x:v>0.4395647058823529</x:v>
      </x:c>
      <x:c r="J8" s="31" t="str">
        <x:v>En retard</x:v>
      </x:c>
      <x:c r="K8" s="34" t="n">
        <x:v>46076</x:v>
      </x:c>
      <x:c r="L8" s="34"/>
    </x:row>
    <x:row r="9">
      <x:c r="A9" s="31" t="str">
        <x:v>V008</x:v>
      </x:c>
      <x:c r="B9" s="34" t="n">
        <x:v>46050</x:v>
      </x:c>
      <x:c r="C9" s="31" t="str">
        <x:v>CL001</x:v>
      </x:c>
      <x:c r="D9" s="31" t="str">
        <x:v>Atelier Horizon</x:v>
      </x:c>
      <x:c r="E9" s="31" t="str">
        <x:v>Tableau de bord Excel</x:v>
      </x:c>
      <x:c r="F9" s="36" t="n">
        <x:v>2400</x:v>
      </x:c>
      <x:c r="G9" s="36" t="n">
        <x:v>930.36</x:v>
      </x:c>
      <x:c r="H9" s="36" t="n">
        <x:f>F9-G9</x:f>
        <x:v>1469.6399999999999</x:v>
      </x:c>
      <x:c r="I9" s="38" t="n">
        <x:f>IFERROR(H9/F9,0)</x:f>
        <x:v>0.61235</x:v>
      </x:c>
      <x:c r="J9" s="31" t="str">
        <x:v>Payée</x:v>
      </x:c>
      <x:c r="K9" s="34" t="n">
        <x:v>46080</x:v>
      </x:c>
      <x:c r="L9" s="34" t="n">
        <x:v>46075</x:v>
      </x:c>
    </x:row>
    <x:row r="10">
      <x:c r="A10" s="31" t="str">
        <x:v>V009</x:v>
      </x:c>
      <x:c r="B10" s="34" t="n">
        <x:v>46053</x:v>
      </x:c>
      <x:c r="C10" s="31" t="str">
        <x:v>CL001</x:v>
      </x:c>
      <x:c r="D10" s="31" t="str">
        <x:v>Atelier Horizon</x:v>
      </x:c>
      <x:c r="E10" s="31" t="str">
        <x:v>Site internet</x:v>
      </x:c>
      <x:c r="F10" s="36" t="n">
        <x:v>850</x:v>
      </x:c>
      <x:c r="G10" s="36" t="n">
        <x:v>487.83</x:v>
      </x:c>
      <x:c r="H10" s="36" t="n">
        <x:f>F10-G10</x:f>
        <x:v>362.17</x:v>
      </x:c>
      <x:c r="I10" s="38" t="n">
        <x:f>IFERROR(H10/F10,0)</x:f>
        <x:v>0.42608235294117647</x:v>
      </x:c>
      <x:c r="J10" s="31" t="str">
        <x:v>En retard</x:v>
      </x:c>
      <x:c r="K10" s="34" t="n">
        <x:v>46083</x:v>
      </x:c>
      <x:c r="L10" s="34"/>
    </x:row>
    <x:row r="11">
      <x:c r="A11" s="31" t="str">
        <x:v>V010</x:v>
      </x:c>
      <x:c r="B11" s="34" t="n">
        <x:v>46054</x:v>
      </x:c>
      <x:c r="C11" s="31" t="str">
        <x:v>CL007</x:v>
      </x:c>
      <x:c r="D11" s="31" t="str">
        <x:v>Provence Habitat</x:v>
      </x:c>
      <x:c r="E11" s="31" t="str">
        <x:v>Automatisation Excel</x:v>
      </x:c>
      <x:c r="F11" s="36" t="n">
        <x:v>1200</x:v>
      </x:c>
      <x:c r="G11" s="36" t="n">
        <x:v>419.19</x:v>
      </x:c>
      <x:c r="H11" s="36" t="n">
        <x:f>F11-G11</x:f>
        <x:v>780.81</x:v>
      </x:c>
      <x:c r="I11" s="38" t="n">
        <x:f>IFERROR(H11/F11,0)</x:f>
        <x:v>0.650675</x:v>
      </x:c>
      <x:c r="J11" s="31" t="str">
        <x:v>Payée</x:v>
      </x:c>
      <x:c r="K11" s="34" t="n">
        <x:v>46084</x:v>
      </x:c>
      <x:c r="L11" s="34" t="n">
        <x:v>46080</x:v>
      </x:c>
    </x:row>
    <x:row r="12">
      <x:c r="A12" s="31" t="str">
        <x:v>V011</x:v>
      </x:c>
      <x:c r="B12" s="34" t="n">
        <x:v>46058</x:v>
      </x:c>
      <x:c r="C12" s="31" t="str">
        <x:v>CL005</x:v>
      </x:c>
      <x:c r="D12" s="31" t="str">
        <x:v>Studio Mistral</x:v>
      </x:c>
      <x:c r="E12" s="31" t="str">
        <x:v>Automatisation Excel</x:v>
      </x:c>
      <x:c r="F12" s="36" t="n">
        <x:v>850</x:v>
      </x:c>
      <x:c r="G12" s="36" t="n">
        <x:v>469.31</x:v>
      </x:c>
      <x:c r="H12" s="36" t="n">
        <x:f>F12-G12</x:f>
        <x:v>380.69</x:v>
      </x:c>
      <x:c r="I12" s="38" t="n">
        <x:f>IFERROR(H12/F12,0)</x:f>
        <x:v>0.44787058823529413</x:v>
      </x:c>
      <x:c r="J12" s="31" t="str">
        <x:v>Payée</x:v>
      </x:c>
      <x:c r="K12" s="34" t="n">
        <x:v>46088</x:v>
      </x:c>
      <x:c r="L12" s="34" t="n">
        <x:v>46084</x:v>
      </x:c>
    </x:row>
    <x:row r="13">
      <x:c r="A13" s="31" t="str">
        <x:v>V012</x:v>
      </x:c>
      <x:c r="B13" s="34" t="n">
        <x:v>46062</x:v>
      </x:c>
      <x:c r="C13" s="31" t="str">
        <x:v>CL006</x:v>
      </x:c>
      <x:c r="D13" s="31" t="str">
        <x:v>Le Comptoir Sud</x:v>
      </x:c>
      <x:c r="E13" s="31" t="str">
        <x:v>Automatisation Excel</x:v>
      </x:c>
      <x:c r="F13" s="36" t="n">
        <x:v>650</x:v>
      </x:c>
      <x:c r="G13" s="36" t="n">
        <x:v>361.75</x:v>
      </x:c>
      <x:c r="H13" s="36" t="n">
        <x:f>F13-G13</x:f>
        <x:v>288.25</x:v>
      </x:c>
      <x:c r="I13" s="38" t="n">
        <x:f>IFERROR(H13/F13,0)</x:f>
        <x:v>0.44346153846153846</x:v>
      </x:c>
      <x:c r="J13" s="31" t="str">
        <x:v>Payée</x:v>
      </x:c>
      <x:c r="K13" s="34" t="n">
        <x:v>46092</x:v>
      </x:c>
      <x:c r="L13" s="34" t="n">
        <x:v>46080</x:v>
      </x:c>
    </x:row>
    <x:row r="14">
      <x:c r="A14" s="31" t="str">
        <x:v>V013</x:v>
      </x:c>
      <x:c r="B14" s="34" t="n">
        <x:v>46064</x:v>
      </x:c>
      <x:c r="C14" s="31" t="str">
        <x:v>CL004</x:v>
      </x:c>
      <x:c r="D14" s="31" t="str">
        <x:v>Azur Clim</x:v>
      </x:c>
      <x:c r="E14" s="31" t="str">
        <x:v>Tableau de bord Excel</x:v>
      </x:c>
      <x:c r="F14" s="36" t="n">
        <x:v>850</x:v>
      </x:c>
      <x:c r="G14" s="36" t="n">
        <x:v>289.17</x:v>
      </x:c>
      <x:c r="H14" s="36" t="n">
        <x:f>F14-G14</x:f>
        <x:v>560.8299999999999</x:v>
      </x:c>
      <x:c r="I14" s="38" t="n">
        <x:f>IFERROR(H14/F14,0)</x:f>
        <x:v>0.6597999999999999</x:v>
      </x:c>
      <x:c r="J14" s="31" t="str">
        <x:v>À encaisser</x:v>
      </x:c>
      <x:c r="K14" s="34" t="n">
        <x:v>46094</x:v>
      </x:c>
      <x:c r="L14" s="34"/>
    </x:row>
    <x:row r="15">
      <x:c r="A15" s="31" t="str">
        <x:v>V014</x:v>
      </x:c>
      <x:c r="B15" s="34" t="n">
        <x:v>46067</x:v>
      </x:c>
      <x:c r="C15" s="31" t="str">
        <x:v>CL005</x:v>
      </x:c>
      <x:c r="D15" s="31" t="str">
        <x:v>Studio Mistral</x:v>
      </x:c>
      <x:c r="E15" s="31" t="str">
        <x:v>Site internet</x:v>
      </x:c>
      <x:c r="F15" s="36" t="n">
        <x:v>1800</x:v>
      </x:c>
      <x:c r="G15" s="36" t="n">
        <x:v>585</x:v>
      </x:c>
      <x:c r="H15" s="36" t="n">
        <x:f>F15-G15</x:f>
        <x:v>1215</x:v>
      </x:c>
      <x:c r="I15" s="38" t="n">
        <x:f>IFERROR(H15/F15,0)</x:f>
        <x:v>0.675</x:v>
      </x:c>
      <x:c r="J15" s="31" t="str">
        <x:v>Payée</x:v>
      </x:c>
      <x:c r="K15" s="34" t="n">
        <x:v>46097</x:v>
      </x:c>
      <x:c r="L15" s="34" t="n">
        <x:v>46086</x:v>
      </x:c>
    </x:row>
    <x:row r="16">
      <x:c r="A16" s="31" t="str">
        <x:v>V015</x:v>
      </x:c>
      <x:c r="B16" s="34" t="n">
        <x:v>46071</x:v>
      </x:c>
      <x:c r="C16" s="31" t="str">
        <x:v>CL009</x:v>
      </x:c>
      <x:c r="D16" s="31" t="str">
        <x:v>Alpilles Énergie</x:v>
      </x:c>
      <x:c r="E16" s="31" t="str">
        <x:v>Application métier</x:v>
      </x:c>
      <x:c r="F16" s="36" t="n">
        <x:v>2400</x:v>
      </x:c>
      <x:c r="G16" s="36" t="n">
        <x:v>1287.14</x:v>
      </x:c>
      <x:c r="H16" s="36" t="n">
        <x:f>F16-G16</x:f>
        <x:v>1112.86</x:v>
      </x:c>
      <x:c r="I16" s="38" t="n">
        <x:f>IFERROR(H16/F16,0)</x:f>
        <x:v>0.4636916666666666</x:v>
      </x:c>
      <x:c r="J16" s="31" t="str">
        <x:v>Payée</x:v>
      </x:c>
      <x:c r="K16" s="34" t="n">
        <x:v>46101</x:v>
      </x:c>
      <x:c r="L16" s="34" t="n">
        <x:v>46097</x:v>
      </x:c>
    </x:row>
    <x:row r="17">
      <x:c r="A17" s="31" t="str">
        <x:v>V016</x:v>
      </x:c>
      <x:c r="B17" s="34" t="n">
        <x:v>46074</x:v>
      </x:c>
      <x:c r="C17" s="31" t="str">
        <x:v>CL002</x:v>
      </x:c>
      <x:c r="D17" s="31" t="str">
        <x:v>Nova Garage</x:v>
      </x:c>
      <x:c r="E17" s="31" t="str">
        <x:v>Tableau de bord Excel</x:v>
      </x:c>
      <x:c r="F17" s="36" t="n">
        <x:v>1200</x:v>
      </x:c>
      <x:c r="G17" s="36" t="n">
        <x:v>477.64</x:v>
      </x:c>
      <x:c r="H17" s="36" t="n">
        <x:f>F17-G17</x:f>
        <x:v>722.36</x:v>
      </x:c>
      <x:c r="I17" s="38" t="n">
        <x:f>IFERROR(H17/F17,0)</x:f>
        <x:v>0.6019666666666666</x:v>
      </x:c>
      <x:c r="J17" s="31" t="str">
        <x:v>Payée</x:v>
      </x:c>
      <x:c r="K17" s="34" t="n">
        <x:v>46104</x:v>
      </x:c>
      <x:c r="L17" s="34" t="n">
        <x:v>46095</x:v>
      </x:c>
    </x:row>
    <x:row r="18">
      <x:c r="A18" s="31" t="str">
        <x:v>V017</x:v>
      </x:c>
      <x:c r="B18" s="34" t="n">
        <x:v>46075</x:v>
      </x:c>
      <x:c r="C18" s="31" t="str">
        <x:v>CL008</x:v>
      </x:c>
      <x:c r="D18" s="31" t="str">
        <x:v>Delta Menuiserie</x:v>
      </x:c>
      <x:c r="E18" s="31" t="str">
        <x:v>Évolution / support</x:v>
      </x:c>
      <x:c r="F18" s="36" t="n">
        <x:v>3200</x:v>
      </x:c>
      <x:c r="G18" s="36" t="n">
        <x:v>1507.48</x:v>
      </x:c>
      <x:c r="H18" s="36" t="n">
        <x:f>F18-G18</x:f>
        <x:v>1692.52</x:v>
      </x:c>
      <x:c r="I18" s="38" t="n">
        <x:f>IFERROR(H18/F18,0)</x:f>
        <x:v>0.5289125</x:v>
      </x:c>
      <x:c r="J18" s="31" t="str">
        <x:v>Payée</x:v>
      </x:c>
      <x:c r="K18" s="34" t="n">
        <x:v>46105</x:v>
      </x:c>
      <x:c r="L18" s="34" t="n">
        <x:v>46096</x:v>
      </x:c>
    </x:row>
    <x:row r="19">
      <x:c r="A19" s="31" t="str">
        <x:v>V018</x:v>
      </x:c>
      <x:c r="B19" s="34" t="n">
        <x:v>46078</x:v>
      </x:c>
      <x:c r="C19" s="31" t="str">
        <x:v>CL006</x:v>
      </x:c>
      <x:c r="D19" s="31" t="str">
        <x:v>Le Comptoir Sud</x:v>
      </x:c>
      <x:c r="E19" s="31" t="str">
        <x:v>Site internet</x:v>
      </x:c>
      <x:c r="F19" s="36" t="n">
        <x:v>850</x:v>
      </x:c>
      <x:c r="G19" s="36" t="n">
        <x:v>319.01</x:v>
      </x:c>
      <x:c r="H19" s="36" t="n">
        <x:f>F19-G19</x:f>
        <x:v>530.99</x:v>
      </x:c>
      <x:c r="I19" s="38" t="n">
        <x:f>IFERROR(H19/F19,0)</x:f>
        <x:v>0.6246941176470588</x:v>
      </x:c>
      <x:c r="J19" s="31" t="str">
        <x:v>Payée</x:v>
      </x:c>
      <x:c r="K19" s="34" t="n">
        <x:v>46108</x:v>
      </x:c>
      <x:c r="L19" s="34" t="n">
        <x:v>46098</x:v>
      </x:c>
    </x:row>
    <x:row r="20">
      <x:c r="A20" s="31" t="str">
        <x:v>V019</x:v>
      </x:c>
      <x:c r="B20" s="34" t="n">
        <x:v>46082</x:v>
      </x:c>
      <x:c r="C20" s="31" t="str">
        <x:v>CL004</x:v>
      </x:c>
      <x:c r="D20" s="31" t="str">
        <x:v>Azur Clim</x:v>
      </x:c>
      <x:c r="E20" s="31" t="str">
        <x:v>Site internet</x:v>
      </x:c>
      <x:c r="F20" s="36" t="n">
        <x:v>4500</x:v>
      </x:c>
      <x:c r="G20" s="36" t="n">
        <x:v>1406.92</x:v>
      </x:c>
      <x:c r="H20" s="36" t="n">
        <x:f>F20-G20</x:f>
        <x:v>3093.08</x:v>
      </x:c>
      <x:c r="I20" s="38" t="n">
        <x:f>IFERROR(H20/F20,0)</x:f>
        <x:v>0.6873511111111111</x:v>
      </x:c>
      <x:c r="J20" s="31" t="str">
        <x:v>En retard</x:v>
      </x:c>
      <x:c r="K20" s="34" t="n">
        <x:v>46112</x:v>
      </x:c>
      <x:c r="L20" s="34"/>
    </x:row>
    <x:row r="21">
      <x:c r="A21" s="31" t="str">
        <x:v>V020</x:v>
      </x:c>
      <x:c r="B21" s="34" t="n">
        <x:v>46084</x:v>
      </x:c>
      <x:c r="C21" s="31" t="str">
        <x:v>CL007</x:v>
      </x:c>
      <x:c r="D21" s="31" t="str">
        <x:v>Provence Habitat</x:v>
      </x:c>
      <x:c r="E21" s="31" t="str">
        <x:v>Site internet</x:v>
      </x:c>
      <x:c r="F21" s="36" t="n">
        <x:v>1500</x:v>
      </x:c>
      <x:c r="G21" s="36" t="n">
        <x:v>903.71</x:v>
      </x:c>
      <x:c r="H21" s="36" t="n">
        <x:f>F21-G21</x:f>
        <x:v>596.29</x:v>
      </x:c>
      <x:c r="I21" s="38" t="n">
        <x:f>IFERROR(H21/F21,0)</x:f>
        <x:v>0.39752666666666664</x:v>
      </x:c>
      <x:c r="J21" s="31" t="str">
        <x:v>Payée</x:v>
      </x:c>
      <x:c r="K21" s="34" t="n">
        <x:v>46114</x:v>
      </x:c>
      <x:c r="L21" s="34" t="n">
        <x:v>46098</x:v>
      </x:c>
    </x:row>
    <x:row r="22">
      <x:c r="A22" s="31" t="str">
        <x:v>V021</x:v>
      </x:c>
      <x:c r="B22" s="34" t="n">
        <x:v>46088</x:v>
      </x:c>
      <x:c r="C22" s="31" t="str">
        <x:v>CL005</x:v>
      </x:c>
      <x:c r="D22" s="31" t="str">
        <x:v>Studio Mistral</x:v>
      </x:c>
      <x:c r="E22" s="31" t="str">
        <x:v>Automatisation Excel</x:v>
      </x:c>
      <x:c r="F22" s="36" t="n">
        <x:v>2400</x:v>
      </x:c>
      <x:c r="G22" s="36" t="n">
        <x:v>1525.85</x:v>
      </x:c>
      <x:c r="H22" s="36" t="n">
        <x:f>F22-G22</x:f>
        <x:v>874.1500000000001</x:v>
      </x:c>
      <x:c r="I22" s="38" t="n">
        <x:f>IFERROR(H22/F22,0)</x:f>
        <x:v>0.3642291666666667</x:v>
      </x:c>
      <x:c r="J22" s="31" t="str">
        <x:v>À encaisser</x:v>
      </x:c>
      <x:c r="K22" s="34" t="n">
        <x:v>46118</x:v>
      </x:c>
      <x:c r="L22" s="34"/>
    </x:row>
    <x:row r="23">
      <x:c r="A23" s="31" t="str">
        <x:v>V022</x:v>
      </x:c>
      <x:c r="B23" s="34" t="n">
        <x:v>46090</x:v>
      </x:c>
      <x:c r="C23" s="31" t="str">
        <x:v>CL006</x:v>
      </x:c>
      <x:c r="D23" s="31" t="str">
        <x:v>Le Comptoir Sud</x:v>
      </x:c>
      <x:c r="E23" s="31" t="str">
        <x:v>Site internet</x:v>
      </x:c>
      <x:c r="F23" s="36" t="n">
        <x:v>650</x:v>
      </x:c>
      <x:c r="G23" s="36" t="n">
        <x:v>369.07</x:v>
      </x:c>
      <x:c r="H23" s="36" t="n">
        <x:f>F23-G23</x:f>
        <x:v>280.93</x:v>
      </x:c>
      <x:c r="I23" s="38" t="n">
        <x:f>IFERROR(H23/F23,0)</x:f>
        <x:v>0.43220000000000003</x:v>
      </x:c>
      <x:c r="J23" s="31" t="str">
        <x:v>En retard</x:v>
      </x:c>
      <x:c r="K23" s="34" t="n">
        <x:v>46120</x:v>
      </x:c>
      <x:c r="L23" s="34"/>
    </x:row>
    <x:row r="24">
      <x:c r="A24" s="31" t="str">
        <x:v>V023</x:v>
      </x:c>
      <x:c r="B24" s="34" t="n">
        <x:v>46094</x:v>
      </x:c>
      <x:c r="C24" s="31" t="str">
        <x:v>CL006</x:v>
      </x:c>
      <x:c r="D24" s="31" t="str">
        <x:v>Le Comptoir Sud</x:v>
      </x:c>
      <x:c r="E24" s="31" t="str">
        <x:v>Site internet</x:v>
      </x:c>
      <x:c r="F24" s="36" t="n">
        <x:v>850</x:v>
      </x:c>
      <x:c r="G24" s="36" t="n">
        <x:v>288.26</x:v>
      </x:c>
      <x:c r="H24" s="36" t="n">
        <x:f>F24-G24</x:f>
        <x:v>561.74</x:v>
      </x:c>
      <x:c r="I24" s="38" t="n">
        <x:f>IFERROR(H24/F24,0)</x:f>
        <x:v>0.6608705882352941</x:v>
      </x:c>
      <x:c r="J24" s="31" t="str">
        <x:v>Payée</x:v>
      </x:c>
      <x:c r="K24" s="34" t="n">
        <x:v>46124</x:v>
      </x:c>
      <x:c r="L24" s="34" t="n">
        <x:v>46111</x:v>
      </x:c>
    </x:row>
    <x:row r="25">
      <x:c r="A25" s="31" t="str">
        <x:v>V024</x:v>
      </x:c>
      <x:c r="B25" s="34" t="n">
        <x:v>46096</x:v>
      </x:c>
      <x:c r="C25" s="31" t="str">
        <x:v>CL009</x:v>
      </x:c>
      <x:c r="D25" s="31" t="str">
        <x:v>Alpilles Énergie</x:v>
      </x:c>
      <x:c r="E25" s="31" t="str">
        <x:v>Site internet</x:v>
      </x:c>
      <x:c r="F25" s="36" t="n">
        <x:v>1800</x:v>
      </x:c>
      <x:c r="G25" s="36" t="n">
        <x:v>962.86</x:v>
      </x:c>
      <x:c r="H25" s="36" t="n">
        <x:f>F25-G25</x:f>
        <x:v>837.14</x:v>
      </x:c>
      <x:c r="I25" s="38" t="n">
        <x:f>IFERROR(H25/F25,0)</x:f>
        <x:v>0.46507777777777776</x:v>
      </x:c>
      <x:c r="J25" s="31" t="str">
        <x:v>À encaisser</x:v>
      </x:c>
      <x:c r="K25" s="34" t="n">
        <x:v>46126</x:v>
      </x:c>
      <x:c r="L25" s="34"/>
    </x:row>
    <x:row r="26">
      <x:c r="A26" s="31" t="str">
        <x:v>V025</x:v>
      </x:c>
      <x:c r="B26" s="34" t="n">
        <x:v>46099</x:v>
      </x:c>
      <x:c r="C26" s="31" t="str">
        <x:v>CL009</x:v>
      </x:c>
      <x:c r="D26" s="31" t="str">
        <x:v>Alpilles Énergie</x:v>
      </x:c>
      <x:c r="E26" s="31" t="str">
        <x:v>Évolution / support</x:v>
      </x:c>
      <x:c r="F26" s="36" t="n">
        <x:v>1500</x:v>
      </x:c>
      <x:c r="G26" s="36" t="n">
        <x:v>963.94</x:v>
      </x:c>
      <x:c r="H26" s="36" t="n">
        <x:f>F26-G26</x:f>
        <x:v>536.06</x:v>
      </x:c>
      <x:c r="I26" s="38" t="n">
        <x:f>IFERROR(H26/F26,0)</x:f>
        <x:v>0.3573733333333333</x:v>
      </x:c>
      <x:c r="J26" s="31" t="str">
        <x:v>Payée</x:v>
      </x:c>
      <x:c r="K26" s="34" t="n">
        <x:v>46129</x:v>
      </x:c>
      <x:c r="L26" s="34" t="n">
        <x:v>46121</x:v>
      </x:c>
    </x:row>
    <x:row r="27">
      <x:c r="A27" s="31" t="str">
        <x:v>V026</x:v>
      </x:c>
      <x:c r="B27" s="34" t="n">
        <x:v>46102</x:v>
      </x:c>
      <x:c r="C27" s="31" t="str">
        <x:v>CL005</x:v>
      </x:c>
      <x:c r="D27" s="31" t="str">
        <x:v>Studio Mistral</x:v>
      </x:c>
      <x:c r="E27" s="31" t="str">
        <x:v>Évolution / support</x:v>
      </x:c>
      <x:c r="F27" s="36" t="n">
        <x:v>1200</x:v>
      </x:c>
      <x:c r="G27" s="36" t="n">
        <x:v>728.83</x:v>
      </x:c>
      <x:c r="H27" s="36" t="n">
        <x:f>F27-G27</x:f>
        <x:v>471.16999999999996</x:v>
      </x:c>
      <x:c r="I27" s="38" t="n">
        <x:f>IFERROR(H27/F27,0)</x:f>
        <x:v>0.3926416666666666</x:v>
      </x:c>
      <x:c r="J27" s="31" t="str">
        <x:v>Payée</x:v>
      </x:c>
      <x:c r="K27" s="34" t="n">
        <x:v>46132</x:v>
      </x:c>
      <x:c r="L27" s="34" t="n">
        <x:v>46127</x:v>
      </x:c>
    </x:row>
    <x:row r="28">
      <x:c r="A28" s="31" t="str">
        <x:v>V027</x:v>
      </x:c>
      <x:c r="B28" s="34" t="n">
        <x:v>46105</x:v>
      </x:c>
      <x:c r="C28" s="31" t="str">
        <x:v>CL004</x:v>
      </x:c>
      <x:c r="D28" s="31" t="str">
        <x:v>Azur Clim</x:v>
      </x:c>
      <x:c r="E28" s="31" t="str">
        <x:v>Application métier</x:v>
      </x:c>
      <x:c r="F28" s="36" t="n">
        <x:v>3200</x:v>
      </x:c>
      <x:c r="G28" s="36" t="n">
        <x:v>1693.08</x:v>
      </x:c>
      <x:c r="H28" s="36" t="n">
        <x:f>F28-G28</x:f>
        <x:v>1506.92</x:v>
      </x:c>
      <x:c r="I28" s="38" t="n">
        <x:f>IFERROR(H28/F28,0)</x:f>
        <x:v>0.4709125</x:v>
      </x:c>
      <x:c r="J28" s="31" t="str">
        <x:v>Payée</x:v>
      </x:c>
      <x:c r="K28" s="34" t="n">
        <x:v>46135</x:v>
      </x:c>
      <x:c r="L28" s="34" t="n">
        <x:v>46125</x:v>
      </x:c>
    </x:row>
    <x:row r="29">
      <x:c r="A29" s="31" t="str">
        <x:v>V028</x:v>
      </x:c>
      <x:c r="B29" s="34" t="n">
        <x:v>46109</x:v>
      </x:c>
      <x:c r="C29" s="31" t="str">
        <x:v>CL007</x:v>
      </x:c>
      <x:c r="D29" s="31" t="str">
        <x:v>Provence Habitat</x:v>
      </x:c>
      <x:c r="E29" s="31" t="str">
        <x:v>Automatisation Excel</x:v>
      </x:c>
      <x:c r="F29" s="36" t="n">
        <x:v>650</x:v>
      </x:c>
      <x:c r="G29" s="36" t="n">
        <x:v>261.6</x:v>
      </x:c>
      <x:c r="H29" s="36" t="n">
        <x:f>F29-G29</x:f>
        <x:v>388.4</x:v>
      </x:c>
      <x:c r="I29" s="38" t="n">
        <x:f>IFERROR(H29/F29,0)</x:f>
        <x:v>0.5975384615384615</x:v>
      </x:c>
      <x:c r="J29" s="31" t="str">
        <x:v>Payée</x:v>
      </x:c>
      <x:c r="K29" s="34" t="n">
        <x:v>46139</x:v>
      </x:c>
      <x:c r="L29" s="34" t="n">
        <x:v>46121</x:v>
      </x:c>
    </x:row>
    <x:row r="30">
      <x:c r="A30" s="31" t="str">
        <x:v>V029</x:v>
      </x:c>
      <x:c r="B30" s="34" t="n">
        <x:v>46111</x:v>
      </x:c>
      <x:c r="C30" s="31" t="str">
        <x:v>CL004</x:v>
      </x:c>
      <x:c r="D30" s="31" t="str">
        <x:v>Azur Clim</x:v>
      </x:c>
      <x:c r="E30" s="31" t="str">
        <x:v>Site internet</x:v>
      </x:c>
      <x:c r="F30" s="36" t="n">
        <x:v>2400</x:v>
      </x:c>
      <x:c r="G30" s="36" t="n">
        <x:v>757.84</x:v>
      </x:c>
      <x:c r="H30" s="36" t="n">
        <x:f>F30-G30</x:f>
        <x:v>1642.1599999999999</x:v>
      </x:c>
      <x:c r="I30" s="38" t="n">
        <x:f>IFERROR(H30/F30,0)</x:f>
        <x:v>0.6842333333333332</x:v>
      </x:c>
      <x:c r="J30" s="31" t="str">
        <x:v>À encaisser</x:v>
      </x:c>
      <x:c r="K30" s="34" t="n">
        <x:v>46141</x:v>
      </x:c>
      <x:c r="L30" s="34"/>
    </x:row>
    <x:row r="31">
      <x:c r="A31" s="31" t="str">
        <x:v>V030</x:v>
      </x:c>
      <x:c r="B31" s="34" t="n">
        <x:v>46116</x:v>
      </x:c>
      <x:c r="C31" s="31" t="str">
        <x:v>CL004</x:v>
      </x:c>
      <x:c r="D31" s="31" t="str">
        <x:v>Azur Clim</x:v>
      </x:c>
      <x:c r="E31" s="31" t="str">
        <x:v>Évolution / support</x:v>
      </x:c>
      <x:c r="F31" s="36" t="n">
        <x:v>650</x:v>
      </x:c>
      <x:c r="G31" s="36" t="n">
        <x:v>195.15</x:v>
      </x:c>
      <x:c r="H31" s="36" t="n">
        <x:f>F31-G31</x:f>
        <x:v>454.85</x:v>
      </x:c>
      <x:c r="I31" s="38" t="n">
        <x:f>IFERROR(H31/F31,0)</x:f>
        <x:v>0.6997692307692308</x:v>
      </x:c>
      <x:c r="J31" s="31" t="str">
        <x:v>En retard</x:v>
      </x:c>
      <x:c r="K31" s="34" t="n">
        <x:v>46146</x:v>
      </x:c>
      <x:c r="L31" s="34"/>
    </x:row>
    <x:row r="32">
      <x:c r="A32" s="31" t="str">
        <x:v>V031</x:v>
      </x:c>
      <x:c r="B32" s="34" t="n">
        <x:v>46117</x:v>
      </x:c>
      <x:c r="C32" s="31" t="str">
        <x:v>CL003</x:v>
      </x:c>
      <x:c r="D32" s="31" t="str">
        <x:v>Maison Calista</x:v>
      </x:c>
      <x:c r="E32" s="31" t="str">
        <x:v>Automatisation Excel</x:v>
      </x:c>
      <x:c r="F32" s="36" t="n">
        <x:v>4500</x:v>
      </x:c>
      <x:c r="G32" s="36" t="n">
        <x:v>2435.28</x:v>
      </x:c>
      <x:c r="H32" s="36" t="n">
        <x:f>F32-G32</x:f>
        <x:v>2064.72</x:v>
      </x:c>
      <x:c r="I32" s="38" t="n">
        <x:f>IFERROR(H32/F32,0)</x:f>
        <x:v>0.4588266666666666</x:v>
      </x:c>
      <x:c r="J32" s="31" t="str">
        <x:v>Payée</x:v>
      </x:c>
      <x:c r="K32" s="34" t="n">
        <x:v>46147</x:v>
      </x:c>
      <x:c r="L32" s="34" t="n">
        <x:v>46140</x:v>
      </x:c>
    </x:row>
    <x:row r="33">
      <x:c r="A33" s="31" t="str">
        <x:v>V032</x:v>
      </x:c>
      <x:c r="B33" s="34" t="n">
        <x:v>46122</x:v>
      </x:c>
      <x:c r="C33" s="31" t="str">
        <x:v>CL006</x:v>
      </x:c>
      <x:c r="D33" s="31" t="str">
        <x:v>Le Comptoir Sud</x:v>
      </x:c>
      <x:c r="E33" s="31" t="str">
        <x:v>Automatisation Excel</x:v>
      </x:c>
      <x:c r="F33" s="36" t="n">
        <x:v>1500</x:v>
      </x:c>
      <x:c r="G33" s="36" t="n">
        <x:v>773.15</x:v>
      </x:c>
      <x:c r="H33" s="36" t="n">
        <x:f>F33-G33</x:f>
        <x:v>726.85</x:v>
      </x:c>
      <x:c r="I33" s="38" t="n">
        <x:f>IFERROR(H33/F33,0)</x:f>
        <x:v>0.4845666666666667</x:v>
      </x:c>
      <x:c r="J33" s="31" t="str">
        <x:v>À encaisser</x:v>
      </x:c>
      <x:c r="K33" s="34" t="n">
        <x:v>46152</x:v>
      </x:c>
      <x:c r="L33" s="34"/>
    </x:row>
    <x:row r="34">
      <x:c r="A34" s="31" t="str">
        <x:v>V033</x:v>
      </x:c>
      <x:c r="B34" s="34" t="n">
        <x:v>46123</x:v>
      </x:c>
      <x:c r="C34" s="31" t="str">
        <x:v>CL008</x:v>
      </x:c>
      <x:c r="D34" s="31" t="str">
        <x:v>Delta Menuiserie</x:v>
      </x:c>
      <x:c r="E34" s="31" t="str">
        <x:v>Site internet</x:v>
      </x:c>
      <x:c r="F34" s="36" t="n">
        <x:v>1200</x:v>
      </x:c>
      <x:c r="G34" s="36" t="n">
        <x:v>423.84</x:v>
      </x:c>
      <x:c r="H34" s="36" t="n">
        <x:f>F34-G34</x:f>
        <x:v>776.1600000000001</x:v>
      </x:c>
      <x:c r="I34" s="38" t="n">
        <x:f>IFERROR(H34/F34,0)</x:f>
        <x:v>0.6468</x:v>
      </x:c>
      <x:c r="J34" s="31" t="str">
        <x:v>En retard</x:v>
      </x:c>
      <x:c r="K34" s="34" t="n">
        <x:v>46153</x:v>
      </x:c>
      <x:c r="L34" s="34"/>
    </x:row>
    <x:row r="35">
      <x:c r="A35" s="31" t="str">
        <x:v>V034</x:v>
      </x:c>
      <x:c r="B35" s="34" t="n">
        <x:v>46128</x:v>
      </x:c>
      <x:c r="C35" s="31" t="str">
        <x:v>CL007</x:v>
      </x:c>
      <x:c r="D35" s="31" t="str">
        <x:v>Provence Habitat</x:v>
      </x:c>
      <x:c r="E35" s="31" t="str">
        <x:v>Tableau de bord Excel</x:v>
      </x:c>
      <x:c r="F35" s="36" t="n">
        <x:v>3200</x:v>
      </x:c>
      <x:c r="G35" s="36" t="n">
        <x:v>1689.2</x:v>
      </x:c>
      <x:c r="H35" s="36" t="n">
        <x:f>F35-G35</x:f>
        <x:v>1510.8</x:v>
      </x:c>
      <x:c r="I35" s="38" t="n">
        <x:f>IFERROR(H35/F35,0)</x:f>
        <x:v>0.47212499999999996</x:v>
      </x:c>
      <x:c r="J35" s="31" t="str">
        <x:v>En retard</x:v>
      </x:c>
      <x:c r="K35" s="34" t="n">
        <x:v>46158</x:v>
      </x:c>
      <x:c r="L35" s="34"/>
    </x:row>
    <x:row r="36">
      <x:c r="A36" s="31" t="str">
        <x:v>V035</x:v>
      </x:c>
      <x:c r="B36" s="34" t="n">
        <x:v>46130</x:v>
      </x:c>
      <x:c r="C36" s="31" t="str">
        <x:v>CL008</x:v>
      </x:c>
      <x:c r="D36" s="31" t="str">
        <x:v>Delta Menuiserie</x:v>
      </x:c>
      <x:c r="E36" s="31" t="str">
        <x:v>Automatisation Excel</x:v>
      </x:c>
      <x:c r="F36" s="36" t="n">
        <x:v>1200</x:v>
      </x:c>
      <x:c r="G36" s="36" t="n">
        <x:v>421.77</x:v>
      </x:c>
      <x:c r="H36" s="36" t="n">
        <x:f>F36-G36</x:f>
        <x:v>778.23</x:v>
      </x:c>
      <x:c r="I36" s="38" t="n">
        <x:f>IFERROR(H36/F36,0)</x:f>
        <x:v>0.648525</x:v>
      </x:c>
      <x:c r="J36" s="31" t="str">
        <x:v>Payée</x:v>
      </x:c>
      <x:c r="K36" s="34" t="n">
        <x:v>46160</x:v>
      </x:c>
      <x:c r="L36" s="34" t="n">
        <x:v>46148</x:v>
      </x:c>
    </x:row>
    <x:row r="37">
      <x:c r="A37" s="31" t="str">
        <x:v>V036</x:v>
      </x:c>
      <x:c r="B37" s="34" t="n">
        <x:v>46132</x:v>
      </x:c>
      <x:c r="C37" s="31" t="str">
        <x:v>CL009</x:v>
      </x:c>
      <x:c r="D37" s="31" t="str">
        <x:v>Alpilles Énergie</x:v>
      </x:c>
      <x:c r="E37" s="31" t="str">
        <x:v>Automatisation Excel</x:v>
      </x:c>
      <x:c r="F37" s="36" t="n">
        <x:v>1500</x:v>
      </x:c>
      <x:c r="G37" s="36" t="n">
        <x:v>573.54</x:v>
      </x:c>
      <x:c r="H37" s="36" t="n">
        <x:f>F37-G37</x:f>
        <x:v>926.46</x:v>
      </x:c>
      <x:c r="I37" s="38" t="n">
        <x:f>IFERROR(H37/F37,0)</x:f>
        <x:v>0.6176400000000001</x:v>
      </x:c>
      <x:c r="J37" s="31" t="str">
        <x:v>Payée</x:v>
      </x:c>
      <x:c r="K37" s="34" t="n">
        <x:v>46162</x:v>
      </x:c>
      <x:c r="L37" s="34" t="n">
        <x:v>46156</x:v>
      </x:c>
    </x:row>
    <x:row r="38">
      <x:c r="A38" s="31" t="str">
        <x:v>V037</x:v>
      </x:c>
      <x:c r="B38" s="34" t="n">
        <x:v>46136</x:v>
      </x:c>
      <x:c r="C38" s="31" t="str">
        <x:v>CL006</x:v>
      </x:c>
      <x:c r="D38" s="31" t="str">
        <x:v>Le Comptoir Sud</x:v>
      </x:c>
      <x:c r="E38" s="31" t="str">
        <x:v>Application métier</x:v>
      </x:c>
      <x:c r="F38" s="36" t="n">
        <x:v>4500</x:v>
      </x:c>
      <x:c r="G38" s="36" t="n">
        <x:v>1887.6</x:v>
      </x:c>
      <x:c r="H38" s="36" t="n">
        <x:f>F38-G38</x:f>
        <x:v>2612.4</x:v>
      </x:c>
      <x:c r="I38" s="38" t="n">
        <x:f>IFERROR(H38/F38,0)</x:f>
        <x:v>0.5805333333333333</x:v>
      </x:c>
      <x:c r="J38" s="31" t="str">
        <x:v>Payée</x:v>
      </x:c>
      <x:c r="K38" s="34" t="n">
        <x:v>46166</x:v>
      </x:c>
      <x:c r="L38" s="34" t="n">
        <x:v>46150</x:v>
      </x:c>
    </x:row>
    <x:row r="39">
      <x:c r="A39" s="31" t="str">
        <x:v>V038</x:v>
      </x:c>
      <x:c r="B39" s="34" t="n">
        <x:v>46140</x:v>
      </x:c>
      <x:c r="C39" s="31" t="str">
        <x:v>CL007</x:v>
      </x:c>
      <x:c r="D39" s="31" t="str">
        <x:v>Provence Habitat</x:v>
      </x:c>
      <x:c r="E39" s="31" t="str">
        <x:v>Tableau de bord Excel</x:v>
      </x:c>
      <x:c r="F39" s="36" t="n">
        <x:v>3200</x:v>
      </x:c>
      <x:c r="G39" s="36" t="n">
        <x:v>1186.16</x:v>
      </x:c>
      <x:c r="H39" s="36" t="n">
        <x:f>F39-G39</x:f>
        <x:v>2013.84</x:v>
      </x:c>
      <x:c r="I39" s="38" t="n">
        <x:f>IFERROR(H39/F39,0)</x:f>
        <x:v>0.629325</x:v>
      </x:c>
      <x:c r="J39" s="31" t="str">
        <x:v>Payée</x:v>
      </x:c>
      <x:c r="K39" s="34" t="n">
        <x:v>46170</x:v>
      </x:c>
      <x:c r="L39" s="34" t="n">
        <x:v>46166</x:v>
      </x:c>
    </x:row>
    <x:row r="40">
      <x:c r="A40" s="31" t="str">
        <x:v>V039</x:v>
      </x:c>
      <x:c r="B40" s="34" t="n">
        <x:v>46142</x:v>
      </x:c>
      <x:c r="C40" s="31" t="str">
        <x:v>CL009</x:v>
      </x:c>
      <x:c r="D40" s="31" t="str">
        <x:v>Alpilles Énergie</x:v>
      </x:c>
      <x:c r="E40" s="31" t="str">
        <x:v>Application métier</x:v>
      </x:c>
      <x:c r="F40" s="36" t="n">
        <x:v>1800</x:v>
      </x:c>
      <x:c r="G40" s="36" t="n">
        <x:v>698.31</x:v>
      </x:c>
      <x:c r="H40" s="36" t="n">
        <x:f>F40-G40</x:f>
        <x:v>1101.69</x:v>
      </x:c>
      <x:c r="I40" s="38" t="n">
        <x:f>IFERROR(H40/F40,0)</x:f>
        <x:v>0.61205</x:v>
      </x:c>
      <x:c r="J40" s="31" t="str">
        <x:v>À encaisser</x:v>
      </x:c>
      <x:c r="K40" s="34" t="n">
        <x:v>46172</x:v>
      </x:c>
      <x:c r="L40" s="34"/>
    </x:row>
    <x:row r="41">
      <x:c r="A41" s="31" t="str">
        <x:v>V040</x:v>
      </x:c>
      <x:c r="B41" s="34" t="n">
        <x:v>46145</x:v>
      </x:c>
      <x:c r="C41" s="31" t="str">
        <x:v>CL006</x:v>
      </x:c>
      <x:c r="D41" s="31" t="str">
        <x:v>Le Comptoir Sud</x:v>
      </x:c>
      <x:c r="E41" s="31" t="str">
        <x:v>Évolution / support</x:v>
      </x:c>
      <x:c r="F41" s="36" t="n">
        <x:v>3200</x:v>
      </x:c>
      <x:c r="G41" s="36" t="n">
        <x:v>1137.94</x:v>
      </x:c>
      <x:c r="H41" s="36" t="n">
        <x:f>F41-G41</x:f>
        <x:v>2062.06</x:v>
      </x:c>
      <x:c r="I41" s="38" t="n">
        <x:f>IFERROR(H41/F41,0)</x:f>
        <x:v>0.64439375</x:v>
      </x:c>
      <x:c r="J41" s="31" t="str">
        <x:v>Payée</x:v>
      </x:c>
      <x:c r="K41" s="34" t="n">
        <x:v>46175</x:v>
      </x:c>
      <x:c r="L41" s="34" t="n">
        <x:v>46160</x:v>
      </x:c>
    </x:row>
    <x:row r="42">
      <x:c r="A42" s="31" t="str">
        <x:v>V041</x:v>
      </x:c>
      <x:c r="B42" s="34" t="n">
        <x:v>46147</x:v>
      </x:c>
      <x:c r="C42" s="31" t="str">
        <x:v>CL001</x:v>
      </x:c>
      <x:c r="D42" s="31" t="str">
        <x:v>Atelier Horizon</x:v>
      </x:c>
      <x:c r="E42" s="31" t="str">
        <x:v>Application métier</x:v>
      </x:c>
      <x:c r="F42" s="36" t="n">
        <x:v>850</x:v>
      </x:c>
      <x:c r="G42" s="36" t="n">
        <x:v>290.15</x:v>
      </x:c>
      <x:c r="H42" s="36" t="n">
        <x:f>F42-G42</x:f>
        <x:v>559.85</x:v>
      </x:c>
      <x:c r="I42" s="38" t="n">
        <x:f>IFERROR(H42/F42,0)</x:f>
        <x:v>0.6586470588235295</x:v>
      </x:c>
      <x:c r="J42" s="31" t="str">
        <x:v>Payée</x:v>
      </x:c>
      <x:c r="K42" s="34" t="n">
        <x:v>46177</x:v>
      </x:c>
      <x:c r="L42" s="34" t="n">
        <x:v>46163</x:v>
      </x:c>
    </x:row>
    <x:row r="43">
      <x:c r="A43" s="31" t="str">
        <x:v>V042</x:v>
      </x:c>
      <x:c r="B43" s="34" t="n">
        <x:v>46150</x:v>
      </x:c>
      <x:c r="C43" s="31" t="str">
        <x:v>CL006</x:v>
      </x:c>
      <x:c r="D43" s="31" t="str">
        <x:v>Le Comptoir Sud</x:v>
      </x:c>
      <x:c r="E43" s="31" t="str">
        <x:v>Tableau de bord Excel</x:v>
      </x:c>
      <x:c r="F43" s="36" t="n">
        <x:v>2400</x:v>
      </x:c>
      <x:c r="G43" s="36" t="n">
        <x:v>1217.17</x:v>
      </x:c>
      <x:c r="H43" s="36" t="n">
        <x:f>F43-G43</x:f>
        <x:v>1182.83</x:v>
      </x:c>
      <x:c r="I43" s="38" t="n">
        <x:f>IFERROR(H43/F43,0)</x:f>
        <x:v>0.4928458333333333</x:v>
      </x:c>
      <x:c r="J43" s="31" t="str">
        <x:v>Payée</x:v>
      </x:c>
      <x:c r="K43" s="34" t="n">
        <x:v>46180</x:v>
      </x:c>
      <x:c r="L43" s="34" t="n">
        <x:v>46163</x:v>
      </x:c>
    </x:row>
    <x:row r="44">
      <x:c r="A44" s="31" t="str">
        <x:v>V043</x:v>
      </x:c>
      <x:c r="B44" s="34" t="n">
        <x:v>46155</x:v>
      </x:c>
      <x:c r="C44" s="31" t="str">
        <x:v>CL002</x:v>
      </x:c>
      <x:c r="D44" s="31" t="str">
        <x:v>Nova Garage</x:v>
      </x:c>
      <x:c r="E44" s="31" t="str">
        <x:v>Application métier</x:v>
      </x:c>
      <x:c r="F44" s="36" t="n">
        <x:v>3200</x:v>
      </x:c>
      <x:c r="G44" s="36" t="n">
        <x:v>1073.19</x:v>
      </x:c>
      <x:c r="H44" s="36" t="n">
        <x:f>F44-G44</x:f>
        <x:v>2126.81</x:v>
      </x:c>
      <x:c r="I44" s="38" t="n">
        <x:f>IFERROR(H44/F44,0)</x:f>
        <x:v>0.664628125</x:v>
      </x:c>
      <x:c r="J44" s="31" t="str">
        <x:v>En retard</x:v>
      </x:c>
      <x:c r="K44" s="34" t="n">
        <x:v>46185</x:v>
      </x:c>
      <x:c r="L44" s="34"/>
    </x:row>
    <x:row r="45">
      <x:c r="A45" s="31" t="str">
        <x:v>V044</x:v>
      </x:c>
      <x:c r="B45" s="34" t="n">
        <x:v>46157</x:v>
      </x:c>
      <x:c r="C45" s="31" t="str">
        <x:v>CL006</x:v>
      </x:c>
      <x:c r="D45" s="31" t="str">
        <x:v>Le Comptoir Sud</x:v>
      </x:c>
      <x:c r="E45" s="31" t="str">
        <x:v>Évolution / support</x:v>
      </x:c>
      <x:c r="F45" s="36" t="n">
        <x:v>850</x:v>
      </x:c>
      <x:c r="G45" s="36" t="n">
        <x:v>277.84</x:v>
      </x:c>
      <x:c r="H45" s="36" t="n">
        <x:f>F45-G45</x:f>
        <x:v>572.1600000000001</x:v>
      </x:c>
      <x:c r="I45" s="38" t="n">
        <x:f>IFERROR(H45/F45,0)</x:f>
        <x:v>0.673129411764706</x:v>
      </x:c>
      <x:c r="J45" s="31" t="str">
        <x:v>À encaisser</x:v>
      </x:c>
      <x:c r="K45" s="34" t="n">
        <x:v>46187</x:v>
      </x:c>
      <x:c r="L45" s="34"/>
    </x:row>
    <x:row r="46">
      <x:c r="A46" s="31" t="str">
        <x:v>V045</x:v>
      </x:c>
      <x:c r="B46" s="34" t="n">
        <x:v>46159</x:v>
      </x:c>
      <x:c r="C46" s="31" t="str">
        <x:v>CL009</x:v>
      </x:c>
      <x:c r="D46" s="31" t="str">
        <x:v>Alpilles Énergie</x:v>
      </x:c>
      <x:c r="E46" s="31" t="str">
        <x:v>Tableau de bord Excel</x:v>
      </x:c>
      <x:c r="F46" s="36" t="n">
        <x:v>850</x:v>
      </x:c>
      <x:c r="G46" s="36" t="n">
        <x:v>424.61</x:v>
      </x:c>
      <x:c r="H46" s="36" t="n">
        <x:f>F46-G46</x:f>
        <x:v>425.39</x:v>
      </x:c>
      <x:c r="I46" s="38" t="n">
        <x:f>IFERROR(H46/F46,0)</x:f>
        <x:v>0.5004588235294117</x:v>
      </x:c>
      <x:c r="J46" s="31" t="str">
        <x:v>Payée</x:v>
      </x:c>
      <x:c r="K46" s="34" t="n">
        <x:v>46189</x:v>
      </x:c>
      <x:c r="L46" s="34" t="n">
        <x:v>46179</x:v>
      </x:c>
    </x:row>
    <x:row r="47">
      <x:c r="A47" s="31" t="str">
        <x:v>V046</x:v>
      </x:c>
      <x:c r="B47" s="34" t="n">
        <x:v>46163</x:v>
      </x:c>
      <x:c r="C47" s="31" t="str">
        <x:v>CL006</x:v>
      </x:c>
      <x:c r="D47" s="31" t="str">
        <x:v>Le Comptoir Sud</x:v>
      </x:c>
      <x:c r="E47" s="31" t="str">
        <x:v>Tableau de bord Excel</x:v>
      </x:c>
      <x:c r="F47" s="36" t="n">
        <x:v>4500</x:v>
      </x:c>
      <x:c r="G47" s="36" t="n">
        <x:v>2850.57</x:v>
      </x:c>
      <x:c r="H47" s="36" t="n">
        <x:f>F47-G47</x:f>
        <x:v>1649.4299999999998</x:v>
      </x:c>
      <x:c r="I47" s="38" t="n">
        <x:f>IFERROR(H47/F47,0)</x:f>
        <x:v>0.36654</x:v>
      </x:c>
      <x:c r="J47" s="31" t="str">
        <x:v>À encaisser</x:v>
      </x:c>
      <x:c r="K47" s="34" t="n">
        <x:v>46193</x:v>
      </x:c>
      <x:c r="L47" s="34"/>
    </x:row>
    <x:row r="48">
      <x:c r="A48" s="31" t="str">
        <x:v>V047</x:v>
      </x:c>
      <x:c r="B48" s="34" t="n">
        <x:v>46166</x:v>
      </x:c>
      <x:c r="C48" s="31" t="str">
        <x:v>CL007</x:v>
      </x:c>
      <x:c r="D48" s="31" t="str">
        <x:v>Provence Habitat</x:v>
      </x:c>
      <x:c r="E48" s="31" t="str">
        <x:v>Application métier</x:v>
      </x:c>
      <x:c r="F48" s="36" t="n">
        <x:v>650</x:v>
      </x:c>
      <x:c r="G48" s="36" t="n">
        <x:v>258.52</x:v>
      </x:c>
      <x:c r="H48" s="36" t="n">
        <x:f>F48-G48</x:f>
        <x:v>391.48</x:v>
      </x:c>
      <x:c r="I48" s="38" t="n">
        <x:f>IFERROR(H48/F48,0)</x:f>
        <x:v>0.6022769230769232</x:v>
      </x:c>
      <x:c r="J48" s="31" t="str">
        <x:v>En retard</x:v>
      </x:c>
      <x:c r="K48" s="34" t="n">
        <x:v>46196</x:v>
      </x:c>
      <x:c r="L48" s="34"/>
    </x:row>
    <x:row r="49">
      <x:c r="A49" s="31" t="str">
        <x:v>V048</x:v>
      </x:c>
      <x:c r="B49" s="34" t="n">
        <x:v>46169</x:v>
      </x:c>
      <x:c r="C49" s="31" t="str">
        <x:v>CL008</x:v>
      </x:c>
      <x:c r="D49" s="31" t="str">
        <x:v>Delta Menuiserie</x:v>
      </x:c>
      <x:c r="E49" s="31" t="str">
        <x:v>Tableau de bord Excel</x:v>
      </x:c>
      <x:c r="F49" s="36" t="n">
        <x:v>1500</x:v>
      </x:c>
      <x:c r="G49" s="36" t="n">
        <x:v>751.01</x:v>
      </x:c>
      <x:c r="H49" s="36" t="n">
        <x:f>F49-G49</x:f>
        <x:v>748.99</x:v>
      </x:c>
      <x:c r="I49" s="38" t="n">
        <x:f>IFERROR(H49/F49,0)</x:f>
        <x:v>0.4993266666666667</x:v>
      </x:c>
      <x:c r="J49" s="31" t="str">
        <x:v>En retard</x:v>
      </x:c>
      <x:c r="K49" s="34" t="n">
        <x:v>46199</x:v>
      </x:c>
      <x:c r="L49" s="34"/>
    </x:row>
    <x:row r="50">
      <x:c r="A50" s="31" t="str">
        <x:v>V049</x:v>
      </x:c>
      <x:c r="B50" s="34" t="n">
        <x:v>46172</x:v>
      </x:c>
      <x:c r="C50" s="31" t="str">
        <x:v>CL006</x:v>
      </x:c>
      <x:c r="D50" s="31" t="str">
        <x:v>Le Comptoir Sud</x:v>
      </x:c>
      <x:c r="E50" s="31" t="str">
        <x:v>Application métier</x:v>
      </x:c>
      <x:c r="F50" s="36" t="n">
        <x:v>1500</x:v>
      </x:c>
      <x:c r="G50" s="36" t="n">
        <x:v>972.49</x:v>
      </x:c>
      <x:c r="H50" s="36" t="n">
        <x:f>F50-G50</x:f>
        <x:v>527.51</x:v>
      </x:c>
      <x:c r="I50" s="38" t="n">
        <x:f>IFERROR(H50/F50,0)</x:f>
        <x:v>0.35167333333333334</x:v>
      </x:c>
      <x:c r="J50" s="31" t="str">
        <x:v>Payée</x:v>
      </x:c>
      <x:c r="K50" s="34" t="n">
        <x:v>46202</x:v>
      </x:c>
      <x:c r="L50" s="34" t="n">
        <x:v>46200</x:v>
      </x:c>
    </x:row>
    <x:row r="51">
      <x:c r="A51" s="31" t="str">
        <x:v>V050</x:v>
      </x:c>
      <x:c r="B51" s="34" t="n">
        <x:v>46175</x:v>
      </x:c>
      <x:c r="C51" s="31" t="str">
        <x:v>CL009</x:v>
      </x:c>
      <x:c r="D51" s="31" t="str">
        <x:v>Alpilles Énergie</x:v>
      </x:c>
      <x:c r="E51" s="31" t="str">
        <x:v>Site internet</x:v>
      </x:c>
      <x:c r="F51" s="36" t="n">
        <x:v>4500</x:v>
      </x:c>
      <x:c r="G51" s="36" t="n">
        <x:v>2546.78</x:v>
      </x:c>
      <x:c r="H51" s="36" t="n">
        <x:f>F51-G51</x:f>
        <x:v>1953.2199999999998</x:v>
      </x:c>
      <x:c r="I51" s="38" t="n">
        <x:f>IFERROR(H51/F51,0)</x:f>
        <x:v>0.4340488888888888</x:v>
      </x:c>
      <x:c r="J51" s="31" t="str">
        <x:v>Payée</x:v>
      </x:c>
      <x:c r="K51" s="34" t="n">
        <x:v>46205</x:v>
      </x:c>
      <x:c r="L51" s="34" t="n">
        <x:v>46189</x:v>
      </x:c>
    </x:row>
    <x:row r="52">
      <x:c r="A52" s="31" t="str">
        <x:v>V051</x:v>
      </x:c>
      <x:c r="B52" s="34" t="n">
        <x:v>46179</x:v>
      </x:c>
      <x:c r="C52" s="31" t="str">
        <x:v>CL003</x:v>
      </x:c>
      <x:c r="D52" s="31" t="str">
        <x:v>Maison Calista</x:v>
      </x:c>
      <x:c r="E52" s="31" t="str">
        <x:v>Automatisation Excel</x:v>
      </x:c>
      <x:c r="F52" s="36" t="n">
        <x:v>1200</x:v>
      </x:c>
      <x:c r="G52" s="36" t="n">
        <x:v>701.46</x:v>
      </x:c>
      <x:c r="H52" s="36" t="n">
        <x:f>F52-G52</x:f>
        <x:v>498.53999999999996</x:v>
      </x:c>
      <x:c r="I52" s="38" t="n">
        <x:f>IFERROR(H52/F52,0)</x:f>
        <x:v>0.41545</x:v>
      </x:c>
      <x:c r="J52" s="31" t="str">
        <x:v>Payée</x:v>
      </x:c>
      <x:c r="K52" s="34" t="n">
        <x:v>46209</x:v>
      </x:c>
      <x:c r="L52" s="34" t="n">
        <x:v>46198</x:v>
      </x:c>
    </x:row>
    <x:row r="53">
      <x:c r="A53" s="31" t="str">
        <x:v>V052</x:v>
      </x:c>
      <x:c r="B53" s="34" t="n">
        <x:v>46182</x:v>
      </x:c>
      <x:c r="C53" s="31" t="str">
        <x:v>CL002</x:v>
      </x:c>
      <x:c r="D53" s="31" t="str">
        <x:v>Nova Garage</x:v>
      </x:c>
      <x:c r="E53" s="31" t="str">
        <x:v>Application métier</x:v>
      </x:c>
      <x:c r="F53" s="36" t="n">
        <x:v>1500</x:v>
      </x:c>
      <x:c r="G53" s="36" t="n">
        <x:v>857.22</x:v>
      </x:c>
      <x:c r="H53" s="36" t="n">
        <x:f>F53-G53</x:f>
        <x:v>642.78</x:v>
      </x:c>
      <x:c r="I53" s="38" t="n">
        <x:f>IFERROR(H53/F53,0)</x:f>
        <x:v>0.42851999999999996</x:v>
      </x:c>
      <x:c r="J53" s="31" t="str">
        <x:v>À encaisser</x:v>
      </x:c>
      <x:c r="K53" s="34" t="n">
        <x:v>46212</x:v>
      </x:c>
      <x:c r="L53" s="34"/>
    </x:row>
    <x:row r="54">
      <x:c r="A54" s="31" t="str">
        <x:v>V053</x:v>
      </x:c>
      <x:c r="B54" s="34" t="n">
        <x:v>46183</x:v>
      </x:c>
      <x:c r="C54" s="31" t="str">
        <x:v>CL004</x:v>
      </x:c>
      <x:c r="D54" s="31" t="str">
        <x:v>Azur Clim</x:v>
      </x:c>
      <x:c r="E54" s="31" t="str">
        <x:v>Application métier</x:v>
      </x:c>
      <x:c r="F54" s="36" t="n">
        <x:v>1800</x:v>
      </x:c>
      <x:c r="G54" s="36" t="n">
        <x:v>653.15</x:v>
      </x:c>
      <x:c r="H54" s="36" t="n">
        <x:f>F54-G54</x:f>
        <x:v>1146.85</x:v>
      </x:c>
      <x:c r="I54" s="38" t="n">
        <x:f>IFERROR(H54/F54,0)</x:f>
        <x:v>0.6371388888888888</x:v>
      </x:c>
      <x:c r="J54" s="31" t="str">
        <x:v>Payée</x:v>
      </x:c>
      <x:c r="K54" s="34" t="n">
        <x:v>46213</x:v>
      </x:c>
      <x:c r="L54" s="34" t="n">
        <x:v>46210</x:v>
      </x:c>
    </x:row>
    <x:row r="55">
      <x:c r="A55" s="31" t="str">
        <x:v>V054</x:v>
      </x:c>
      <x:c r="B55" s="34" t="n">
        <x:v>46188</x:v>
      </x:c>
      <x:c r="C55" s="31" t="str">
        <x:v>CL006</x:v>
      </x:c>
      <x:c r="D55" s="31" t="str">
        <x:v>Le Comptoir Sud</x:v>
      </x:c>
      <x:c r="E55" s="31" t="str">
        <x:v>Évolution / support</x:v>
      </x:c>
      <x:c r="F55" s="36" t="n">
        <x:v>850</x:v>
      </x:c>
      <x:c r="G55" s="36" t="n">
        <x:v>559.51</x:v>
      </x:c>
      <x:c r="H55" s="36" t="n">
        <x:f>F55-G55</x:f>
        <x:v>290.49</x:v>
      </x:c>
      <x:c r="I55" s="38" t="n">
        <x:f>IFERROR(H55/F55,0)</x:f>
        <x:v>0.3417529411764706</x:v>
      </x:c>
      <x:c r="J55" s="31" t="str">
        <x:v>Payée</x:v>
      </x:c>
      <x:c r="K55" s="34" t="n">
        <x:v>46218</x:v>
      </x:c>
      <x:c r="L55" s="34" t="n">
        <x:v>46216</x:v>
      </x:c>
    </x:row>
    <x:row r="56">
      <x:c r="A56" s="31" t="str">
        <x:v>V055</x:v>
      </x:c>
      <x:c r="B56" s="34" t="n">
        <x:v>46189</x:v>
      </x:c>
      <x:c r="C56" s="31" t="str">
        <x:v>CL004</x:v>
      </x:c>
      <x:c r="D56" s="31" t="str">
        <x:v>Azur Clim</x:v>
      </x:c>
      <x:c r="E56" s="31" t="str">
        <x:v>Site internet</x:v>
      </x:c>
      <x:c r="F56" s="36" t="n">
        <x:v>650</x:v>
      </x:c>
      <x:c r="G56" s="36" t="n">
        <x:v>290.94</x:v>
      </x:c>
      <x:c r="H56" s="36" t="n">
        <x:f>F56-G56</x:f>
        <x:v>359.06</x:v>
      </x:c>
      <x:c r="I56" s="38" t="n">
        <x:f>IFERROR(H56/F56,0)</x:f>
        <x:v>0.5524</x:v>
      </x:c>
      <x:c r="J56" s="31" t="str">
        <x:v>En retard</x:v>
      </x:c>
      <x:c r="K56" s="34" t="n">
        <x:v>46219</x:v>
      </x:c>
      <x:c r="L56" s="34"/>
    </x:row>
    <x:row r="57">
      <x:c r="A57" s="31" t="str">
        <x:v>V056</x:v>
      </x:c>
      <x:c r="B57" s="34" t="n">
        <x:v>46194</x:v>
      </x:c>
      <x:c r="C57" s="31" t="str">
        <x:v>CL009</x:v>
      </x:c>
      <x:c r="D57" s="31" t="str">
        <x:v>Alpilles Énergie</x:v>
      </x:c>
      <x:c r="E57" s="31" t="str">
        <x:v>Site internet</x:v>
      </x:c>
      <x:c r="F57" s="36" t="n">
        <x:v>3200</x:v>
      </x:c>
      <x:c r="G57" s="36" t="n">
        <x:v>1302.71</x:v>
      </x:c>
      <x:c r="H57" s="36" t="n">
        <x:f>F57-G57</x:f>
        <x:v>1897.29</x:v>
      </x:c>
      <x:c r="I57" s="38" t="n">
        <x:f>IFERROR(H57/F57,0)</x:f>
        <x:v>0.592903125</x:v>
      </x:c>
      <x:c r="J57" s="31" t="str">
        <x:v>Payée</x:v>
      </x:c>
      <x:c r="K57" s="34" t="n">
        <x:v>46224</x:v>
      </x:c>
      <x:c r="L57" s="34" t="n">
        <x:v>46210</x:v>
      </x:c>
    </x:row>
    <x:row r="58">
      <x:c r="A58" s="31" t="str">
        <x:v>V057</x:v>
      </x:c>
      <x:c r="B58" s="34" t="n">
        <x:v>46197</x:v>
      </x:c>
      <x:c r="C58" s="31" t="str">
        <x:v>CL005</x:v>
      </x:c>
      <x:c r="D58" s="31" t="str">
        <x:v>Studio Mistral</x:v>
      </x:c>
      <x:c r="E58" s="31" t="str">
        <x:v>Évolution / support</x:v>
      </x:c>
      <x:c r="F58" s="36" t="n">
        <x:v>2400</x:v>
      </x:c>
      <x:c r="G58" s="36" t="n">
        <x:v>1064.62</x:v>
      </x:c>
      <x:c r="H58" s="36" t="n">
        <x:f>F58-G58</x:f>
        <x:v>1335.38</x:v>
      </x:c>
      <x:c r="I58" s="38" t="n">
        <x:f>IFERROR(H58/F58,0)</x:f>
        <x:v>0.5564083333333334</x:v>
      </x:c>
      <x:c r="J58" s="31" t="str">
        <x:v>Payée</x:v>
      </x:c>
      <x:c r="K58" s="34" t="n">
        <x:v>46227</x:v>
      </x:c>
      <x:c r="L58" s="34" t="n">
        <x:v>46210</x:v>
      </x:c>
    </x:row>
    <x:row r="59">
      <x:c r="A59" s="31" t="str">
        <x:v>V058</x:v>
      </x:c>
      <x:c r="B59" s="34" t="n">
        <x:v>46198</x:v>
      </x:c>
      <x:c r="C59" s="31" t="str">
        <x:v>CL006</x:v>
      </x:c>
      <x:c r="D59" s="31" t="str">
        <x:v>Le Comptoir Sud</x:v>
      </x:c>
      <x:c r="E59" s="31" t="str">
        <x:v>Tableau de bord Excel</x:v>
      </x:c>
      <x:c r="F59" s="36" t="n">
        <x:v>1200</x:v>
      </x:c>
      <x:c r="G59" s="36" t="n">
        <x:v>604.74</x:v>
      </x:c>
      <x:c r="H59" s="36" t="n">
        <x:f>F59-G59</x:f>
        <x:v>595.26</x:v>
      </x:c>
      <x:c r="I59" s="38" t="n">
        <x:f>IFERROR(H59/F59,0)</x:f>
        <x:v>0.49605</x:v>
      </x:c>
      <x:c r="J59" s="31" t="str">
        <x:v>Payée</x:v>
      </x:c>
      <x:c r="K59" s="34" t="n">
        <x:v>46228</x:v>
      </x:c>
      <x:c r="L59" s="34" t="n">
        <x:v>46223</x:v>
      </x:c>
    </x:row>
    <x:row r="60">
      <x:c r="A60" s="31" t="str">
        <x:v>V059</x:v>
      </x:c>
      <x:c r="B60" s="34" t="n">
        <x:v>46203</x:v>
      </x:c>
      <x:c r="C60" s="31" t="str">
        <x:v>CL006</x:v>
      </x:c>
      <x:c r="D60" s="31" t="str">
        <x:v>Le Comptoir Sud</x:v>
      </x:c>
      <x:c r="E60" s="31" t="str">
        <x:v>Automatisation Excel</x:v>
      </x:c>
      <x:c r="F60" s="36" t="n">
        <x:v>1800</x:v>
      </x:c>
      <x:c r="G60" s="36" t="n">
        <x:v>932.51</x:v>
      </x:c>
      <x:c r="H60" s="36" t="n">
        <x:f>F60-G60</x:f>
        <x:v>867.49</x:v>
      </x:c>
      <x:c r="I60" s="38" t="n">
        <x:f>IFERROR(H60/F60,0)</x:f>
        <x:v>0.4819388888888889</x:v>
      </x:c>
      <x:c r="J60" s="31" t="str">
        <x:v>En retard</x:v>
      </x:c>
      <x:c r="K60" s="34" t="n">
        <x:v>46233</x:v>
      </x:c>
      <x:c r="L60" s="34"/>
    </x:row>
    <x:row r="61">
      <x:c r="A61" s="31" t="str">
        <x:v>V060</x:v>
      </x:c>
      <x:c r="B61" s="34" t="n">
        <x:v>46206</x:v>
      </x:c>
      <x:c r="C61" s="31" t="str">
        <x:v>CL009</x:v>
      </x:c>
      <x:c r="D61" s="31" t="str">
        <x:v>Alpilles Énergie</x:v>
      </x:c>
      <x:c r="E61" s="31" t="str">
        <x:v>Application métier</x:v>
      </x:c>
      <x:c r="F61" s="36" t="n">
        <x:v>1800</x:v>
      </x:c>
      <x:c r="G61" s="36" t="n">
        <x:v>1186.63</x:v>
      </x:c>
      <x:c r="H61" s="36" t="n">
        <x:f>F61-G61</x:f>
        <x:v>613.3699999999999</x:v>
      </x:c>
      <x:c r="I61" s="38" t="n">
        <x:f>IFERROR(H61/F61,0)</x:f>
        <x:v>0.34076111111111107</x:v>
      </x:c>
      <x:c r="J61" s="31" t="str">
        <x:v>Payée</x:v>
      </x:c>
      <x:c r="K61" s="34" t="n">
        <x:v>46236</x:v>
      </x:c>
      <x:c r="L61" s="34" t="n">
        <x:v>46224</x:v>
      </x:c>
    </x:row>
    <x:row r="62">
      <x:c r="A62" s="31" t="str">
        <x:v>V061</x:v>
      </x:c>
      <x:c r="B62" s="34" t="n">
        <x:v>46209</x:v>
      </x:c>
      <x:c r="C62" s="31" t="str">
        <x:v>CL009</x:v>
      </x:c>
      <x:c r="D62" s="31" t="str">
        <x:v>Alpilles Énergie</x:v>
      </x:c>
      <x:c r="E62" s="31" t="str">
        <x:v>Site internet</x:v>
      </x:c>
      <x:c r="F62" s="36" t="n">
        <x:v>3200</x:v>
      </x:c>
      <x:c r="G62" s="36" t="n">
        <x:v>1436.59</x:v>
      </x:c>
      <x:c r="H62" s="36" t="n">
        <x:f>F62-G62</x:f>
        <x:v>1763.41</x:v>
      </x:c>
      <x:c r="I62" s="38" t="n">
        <x:f>IFERROR(H62/F62,0)</x:f>
        <x:v>0.551065625</x:v>
      </x:c>
      <x:c r="J62" s="31" t="str">
        <x:v>En retard</x:v>
      </x:c>
      <x:c r="K62" s="34" t="n">
        <x:v>46239</x:v>
      </x:c>
      <x:c r="L62" s="34"/>
    </x:row>
    <x:row r="63">
      <x:c r="A63" s="31" t="str">
        <x:v>V062</x:v>
      </x:c>
      <x:c r="B63" s="34" t="n">
        <x:v>46210</x:v>
      </x:c>
      <x:c r="C63" s="31" t="str">
        <x:v>CL005</x:v>
      </x:c>
      <x:c r="D63" s="31" t="str">
        <x:v>Studio Mistral</x:v>
      </x:c>
      <x:c r="E63" s="31" t="str">
        <x:v>Application métier</x:v>
      </x:c>
      <x:c r="F63" s="36" t="n">
        <x:v>2400</x:v>
      </x:c>
      <x:c r="G63" s="36" t="n">
        <x:v>1328.99</x:v>
      </x:c>
      <x:c r="H63" s="36" t="n">
        <x:f>F63-G63</x:f>
        <x:v>1071.01</x:v>
      </x:c>
      <x:c r="I63" s="38" t="n">
        <x:f>IFERROR(H63/F63,0)</x:f>
        <x:v>0.4462541666666667</x:v>
      </x:c>
      <x:c r="J63" s="31" t="str">
        <x:v>À encaisser</x:v>
      </x:c>
      <x:c r="K63" s="34" t="n">
        <x:v>46240</x:v>
      </x:c>
      <x:c r="L63" s="34"/>
    </x:row>
    <x:row r="64">
      <x:c r="A64" s="31" t="str">
        <x:v>V063</x:v>
      </x:c>
      <x:c r="B64" s="34" t="n">
        <x:v>46214</x:v>
      </x:c>
      <x:c r="C64" s="31" t="str">
        <x:v>CL001</x:v>
      </x:c>
      <x:c r="D64" s="31" t="str">
        <x:v>Atelier Horizon</x:v>
      </x:c>
      <x:c r="E64" s="31" t="str">
        <x:v>Application métier</x:v>
      </x:c>
      <x:c r="F64" s="36" t="n">
        <x:v>650</x:v>
      </x:c>
      <x:c r="G64" s="36" t="n">
        <x:v>399.29</x:v>
      </x:c>
      <x:c r="H64" s="36" t="n">
        <x:f>F64-G64</x:f>
        <x:v>250.70999999999998</x:v>
      </x:c>
      <x:c r="I64" s="38" t="n">
        <x:f>IFERROR(H64/F64,0)</x:f>
        <x:v>0.38570769230769225</x:v>
      </x:c>
      <x:c r="J64" s="31" t="str">
        <x:v>Payée</x:v>
      </x:c>
      <x:c r="K64" s="34" t="n">
        <x:v>46244</x:v>
      </x:c>
      <x:c r="L64" s="34" t="n">
        <x:v>46229</x:v>
      </x:c>
    </x:row>
    <x:row r="65">
      <x:c r="A65" s="31" t="str">
        <x:v>V064</x:v>
      </x:c>
      <x:c r="B65" s="34" t="n">
        <x:v>46216</x:v>
      </x:c>
      <x:c r="C65" s="31" t="str">
        <x:v>CL006</x:v>
      </x:c>
      <x:c r="D65" s="31" t="str">
        <x:v>Le Comptoir Sud</x:v>
      </x:c>
      <x:c r="E65" s="31" t="str">
        <x:v>Application métier</x:v>
      </x:c>
      <x:c r="F65" s="36" t="n">
        <x:v>2400</x:v>
      </x:c>
      <x:c r="G65" s="36" t="n">
        <x:v>1295.29</x:v>
      </x:c>
      <x:c r="H65" s="36" t="n">
        <x:f>F65-G65</x:f>
        <x:v>1104.71</x:v>
      </x:c>
      <x:c r="I65" s="38" t="n">
        <x:f>IFERROR(H65/F65,0)</x:f>
        <x:v>0.46029583333333335</x:v>
      </x:c>
      <x:c r="J65" s="31" t="str">
        <x:v>Payée</x:v>
      </x:c>
      <x:c r="K65" s="34" t="n">
        <x:v>46246</x:v>
      </x:c>
      <x:c r="L65" s="34" t="n">
        <x:v>46228</x:v>
      </x:c>
    </x:row>
    <x:row r="66">
      <x:c r="A66" s="31" t="str">
        <x:v>V065</x:v>
      </x:c>
      <x:c r="B66" s="34" t="n">
        <x:v>46221</x:v>
      </x:c>
      <x:c r="C66" s="31" t="str">
        <x:v>CL009</x:v>
      </x:c>
      <x:c r="D66" s="31" t="str">
        <x:v>Alpilles Énergie</x:v>
      </x:c>
      <x:c r="E66" s="31" t="str">
        <x:v>Tableau de bord Excel</x:v>
      </x:c>
      <x:c r="F66" s="36" t="n">
        <x:v>850</x:v>
      </x:c>
      <x:c r="G66" s="36" t="n">
        <x:v>553.53</x:v>
      </x:c>
      <x:c r="H66" s="36" t="n">
        <x:f>F66-G66</x:f>
        <x:v>296.47</x:v>
      </x:c>
      <x:c r="I66" s="38" t="n">
        <x:f>IFERROR(H66/F66,0)</x:f>
        <x:v>0.3487882352941177</x:v>
      </x:c>
      <x:c r="J66" s="31" t="str">
        <x:v>Payée</x:v>
      </x:c>
      <x:c r="K66" s="34" t="n">
        <x:v>46251</x:v>
      </x:c>
      <x:c r="L66" s="34" t="n">
        <x:v>46246</x:v>
      </x:c>
    </x:row>
    <x:row r="67">
      <x:c r="A67" s="31" t="str">
        <x:v>V066</x:v>
      </x:c>
      <x:c r="B67" s="34" t="n">
        <x:v>46223</x:v>
      </x:c>
      <x:c r="C67" s="31" t="str">
        <x:v>CL005</x:v>
      </x:c>
      <x:c r="D67" s="31" t="str">
        <x:v>Studio Mistral</x:v>
      </x:c>
      <x:c r="E67" s="31" t="str">
        <x:v>Tableau de bord Excel</x:v>
      </x:c>
      <x:c r="F67" s="36" t="n">
        <x:v>850</x:v>
      </x:c>
      <x:c r="G67" s="36" t="n">
        <x:v>258.59</x:v>
      </x:c>
      <x:c r="H67" s="36" t="n">
        <x:f>F67-G67</x:f>
        <x:v>591.4100000000001</x:v>
      </x:c>
      <x:c r="I67" s="38" t="n">
        <x:f>IFERROR(H67/F67,0)</x:f>
        <x:v>0.6957764705882354</x:v>
      </x:c>
      <x:c r="J67" s="31" t="str">
        <x:v>Payée</x:v>
      </x:c>
      <x:c r="K67" s="34" t="n">
        <x:v>46253</x:v>
      </x:c>
      <x:c r="L67" s="34" t="n">
        <x:v>46236</x:v>
      </x:c>
    </x:row>
    <x:row r="68">
      <x:c r="A68" s="31" t="str">
        <x:v>V067</x:v>
      </x:c>
      <x:c r="B68" s="34" t="n">
        <x:v>46227</x:v>
      </x:c>
      <x:c r="C68" s="31" t="str">
        <x:v>CL009</x:v>
      </x:c>
      <x:c r="D68" s="31" t="str">
        <x:v>Alpilles Énergie</x:v>
      </x:c>
      <x:c r="E68" s="31" t="str">
        <x:v>Tableau de bord Excel</x:v>
      </x:c>
      <x:c r="F68" s="36" t="n">
        <x:v>3200</x:v>
      </x:c>
      <x:c r="G68" s="36" t="n">
        <x:v>2071.63</x:v>
      </x:c>
      <x:c r="H68" s="36" t="n">
        <x:f>F68-G68</x:f>
        <x:v>1128.37</x:v>
      </x:c>
      <x:c r="I68" s="38" t="n">
        <x:f>IFERROR(H68/F68,0)</x:f>
        <x:v>0.352615625</x:v>
      </x:c>
      <x:c r="J68" s="31" t="str">
        <x:v>Payée</x:v>
      </x:c>
      <x:c r="K68" s="34" t="n">
        <x:v>46257</x:v>
      </x:c>
      <x:c r="L68" s="34" t="n">
        <x:v>46244</x:v>
      </x:c>
    </x:row>
    <x:row r="69">
      <x:c r="A69" s="31" t="str">
        <x:v>V068</x:v>
      </x:c>
      <x:c r="B69" s="34" t="n">
        <x:v>46230</x:v>
      </x:c>
      <x:c r="C69" s="31" t="str">
        <x:v>CL008</x:v>
      </x:c>
      <x:c r="D69" s="31" t="str">
        <x:v>Delta Menuiserie</x:v>
      </x:c>
      <x:c r="E69" s="31" t="str">
        <x:v>Site internet</x:v>
      </x:c>
      <x:c r="F69" s="36" t="n">
        <x:v>650</x:v>
      </x:c>
      <x:c r="G69" s="36" t="n">
        <x:v>405.21</x:v>
      </x:c>
      <x:c r="H69" s="36" t="n">
        <x:f>F69-G69</x:f>
        <x:v>244.79000000000002</x:v>
      </x:c>
      <x:c r="I69" s="38" t="n">
        <x:f>IFERROR(H69/F69,0)</x:f>
        <x:v>0.37660000000000005</x:v>
      </x:c>
      <x:c r="J69" s="31" t="str">
        <x:v>À encaisser</x:v>
      </x:c>
      <x:c r="K69" s="34" t="n">
        <x:v>46260</x:v>
      </x:c>
      <x:c r="L69" s="34"/>
    </x:row>
  </x:sheetData>
  <x:conditionalFormatting sqref="J2:J69">
    <x:cfRule type="expression" dxfId="0" priority="1">
      <x:formula>J2="En retard"</x:formula>
    </x:cfRule>
    <x:cfRule type="expression" dxfId="1" priority="2">
      <x:formula>J2="Payée"</x:formula>
    </x:cfRule>
  </x:conditionalFormatting>
  <x:conditionalFormatting sqref="I2:I69">
    <x:cfRule type="colorScale" priority="3">
      <x:colorScale>
        <x:cfvo type="min"/>
        <x:cfvo type="percentile" val="50"/>
        <x:cfvo type="max"/>
        <x:color rgb="FFF7D6D1"/>
        <x:color rgb="FFF4E7B2"/>
        <x:color rgb="FFDCEAD3"/>
      </x:colorScale>
    </x:cfRule>
  </x:conditionalFormatting>
  <x:dataValidations count="1">
    <x:dataValidation type="list" sqref="J2:J200">
      <x:formula1>"Payée,À encaisser,En retard,Annulée"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b38771c797417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4" hidden="0" customWidth="1"/>
    <x:col min="3" max="3" width="20" hidden="0" customWidth="1"/>
    <x:col min="4" max="4" width="21" hidden="0" customWidth="1"/>
    <x:col min="5" max="5" width="14" hidden="0" customWidth="1"/>
    <x:col min="6" max="6" width="34" hidden="0" customWidth="1"/>
  </x:cols>
  <x:sheetData>
    <x:row r="1">
      <x:c r="A1" s="28" t="str">
        <x:v>ID</x:v>
      </x:c>
      <x:c r="B1" s="28" t="str">
        <x:v>Client</x:v>
      </x:c>
      <x:c r="C1" s="28" t="str">
        <x:v>Secteur</x:v>
      </x:c>
      <x:c r="D1" s="28" t="str">
        <x:v>Ville</x:v>
      </x:c>
      <x:c r="E1" s="28" t="str">
        <x:v>Statut</x:v>
      </x:c>
      <x:c r="F1" s="28" t="str">
        <x:v>Email</x:v>
      </x:c>
    </x:row>
    <x:row r="2">
      <x:c r="A2" s="31" t="str">
        <x:v>CL001</x:v>
      </x:c>
      <x:c r="B2" s="31" t="str">
        <x:v>Atelier Horizon</x:v>
      </x:c>
      <x:c r="C2" s="31" t="str">
        <x:v>BTP</x:v>
      </x:c>
      <x:c r="D2" s="31" t="str">
        <x:v>Martigues</x:v>
      </x:c>
      <x:c r="E2" s="31" t="str">
        <x:v>Actif</x:v>
      </x:c>
      <x:c r="F2" s="31" t="str">
        <x:v>contact@atelier-horizon.demo</x:v>
      </x:c>
    </x:row>
    <x:row r="3">
      <x:c r="A3" s="31" t="str">
        <x:v>CL002</x:v>
      </x:c>
      <x:c r="B3" s="31" t="str">
        <x:v>Nova Garage</x:v>
      </x:c>
      <x:c r="C3" s="31" t="str">
        <x:v>Automobile</x:v>
      </x:c>
      <x:c r="D3" s="31" t="str">
        <x:v>Istres</x:v>
      </x:c>
      <x:c r="E3" s="31" t="str">
        <x:v>Actif</x:v>
      </x:c>
      <x:c r="F3" s="31" t="str">
        <x:v>contact@nova-garage.demo</x:v>
      </x:c>
    </x:row>
    <x:row r="4">
      <x:c r="A4" s="31" t="str">
        <x:v>CL003</x:v>
      </x:c>
      <x:c r="B4" s="31" t="str">
        <x:v>Maison Calista</x:v>
      </x:c>
      <x:c r="C4" s="31" t="str">
        <x:v>Commerce</x:v>
      </x:c>
      <x:c r="D4" s="31" t="str">
        <x:v>Miramas</x:v>
      </x:c>
      <x:c r="E4" s="31" t="str">
        <x:v>Actif</x:v>
      </x:c>
      <x:c r="F4" s="31" t="str">
        <x:v>contact@calista.demo</x:v>
      </x:c>
    </x:row>
    <x:row r="5">
      <x:c r="A5" s="31" t="str">
        <x:v>CL004</x:v>
      </x:c>
      <x:c r="B5" s="31" t="str">
        <x:v>Azur Clim</x:v>
      </x:c>
      <x:c r="C5" s="31" t="str">
        <x:v>Climatisation</x:v>
      </x:c>
      <x:c r="D5" s="31" t="str">
        <x:v>Fos-sur-Mer</x:v>
      </x:c>
      <x:c r="E5" s="31" t="str">
        <x:v>Actif</x:v>
      </x:c>
      <x:c r="F5" s="31" t="str">
        <x:v>contact@azurclim.demo</x:v>
      </x:c>
    </x:row>
    <x:row r="6">
      <x:c r="A6" s="31" t="str">
        <x:v>CL005</x:v>
      </x:c>
      <x:c r="B6" s="31" t="str">
        <x:v>Studio Mistral</x:v>
      </x:c>
      <x:c r="C6" s="31" t="str">
        <x:v>Services</x:v>
      </x:c>
      <x:c r="D6" s="31" t="str">
        <x:v>Salon-de-Provence</x:v>
      </x:c>
      <x:c r="E6" s="31" t="str">
        <x:v>Actif</x:v>
      </x:c>
      <x:c r="F6" s="31" t="str">
        <x:v>contact@mistral.demo</x:v>
      </x:c>
    </x:row>
    <x:row r="7">
      <x:c r="A7" s="31" t="str">
        <x:v>CL006</x:v>
      </x:c>
      <x:c r="B7" s="31" t="str">
        <x:v>Le Comptoir Sud</x:v>
      </x:c>
      <x:c r="C7" s="31" t="str">
        <x:v>Restauration</x:v>
      </x:c>
      <x:c r="D7" s="31" t="str">
        <x:v>Istres</x:v>
      </x:c>
      <x:c r="E7" s="31" t="str">
        <x:v>Actif</x:v>
      </x:c>
      <x:c r="F7" s="31" t="str">
        <x:v>contact@comptoir-sud.demo</x:v>
      </x:c>
    </x:row>
    <x:row r="8">
      <x:c r="A8" s="31" t="str">
        <x:v>CL007</x:v>
      </x:c>
      <x:c r="B8" s="31" t="str">
        <x:v>Provence Habitat</x:v>
      </x:c>
      <x:c r="C8" s="31" t="str">
        <x:v>Immobilier</x:v>
      </x:c>
      <x:c r="D8" s="31" t="str">
        <x:v>Martigues</x:v>
      </x:c>
      <x:c r="E8" s="31" t="str">
        <x:v>Prospect</x:v>
      </x:c>
      <x:c r="F8" s="31" t="str">
        <x:v>contact@provence-habitat.demo</x:v>
      </x:c>
    </x:row>
    <x:row r="9">
      <x:c r="A9" s="31" t="str">
        <x:v>CL008</x:v>
      </x:c>
      <x:c r="B9" s="31" t="str">
        <x:v>Delta Menuiserie</x:v>
      </x:c>
      <x:c r="C9" s="31" t="str">
        <x:v>Artisanat</x:v>
      </x:c>
      <x:c r="D9" s="31" t="str">
        <x:v>Port-de-Bouc</x:v>
      </x:c>
      <x:c r="E9" s="31" t="str">
        <x:v>Actif</x:v>
      </x:c>
      <x:c r="F9" s="31" t="str">
        <x:v>contact@delta-menuiserie.demo</x:v>
      </x:c>
    </x:row>
    <x:row r="10">
      <x:c r="A10" s="31" t="str">
        <x:v>CL009</x:v>
      </x:c>
      <x:c r="B10" s="31" t="str">
        <x:v>Alpilles Énergie</x:v>
      </x:c>
      <x:c r="C10" s="31" t="str">
        <x:v>Énergie</x:v>
      </x:c>
      <x:c r="D10" s="31" t="str">
        <x:v>Grans</x:v>
      </x:c>
      <x:c r="E10" s="31" t="str">
        <x:v>Actif</x:v>
      </x:c>
      <x:c r="F10" s="31" t="str">
        <x:v>contact@alpilles-energie.demo</x:v>
      </x:c>
    </x:row>
    <x:row r="11">
      <x:c r="A11" s="31" t="str">
        <x:v>CL010</x:v>
      </x:c>
      <x:c r="B11" s="31" t="str">
        <x:v>Rivage Pro</x:v>
      </x:c>
      <x:c r="C11" s="31" t="str">
        <x:v>Services</x:v>
      </x:c>
      <x:c r="D11" s="31" t="str">
        <x:v>Vitrolles</x:v>
      </x:c>
      <x:c r="E11" s="31" t="str">
        <x:v>Prospect</x:v>
      </x:c>
      <x:c r="F11" s="31" t="str">
        <x:v>contact@rivage-pro.demo</x:v>
      </x:c>
    </x:row>
  </x:sheetData>
  <x:dataValidations count="1">
    <x:dataValidation type="list" sqref="E2:E100">
      <x:formula1>"Actif,Prospect,Inactif"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0b8a2c46b94e3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6" hidden="0" customWidth="1"/>
    <x:col min="5" max="5" width="18" hidden="0" customWidth="1"/>
    <x:col min="6" max="6" width="16" hidden="0" customWidth="1"/>
  </x:cols>
  <x:sheetData>
    <x:row r="1">
      <x:c r="A1" s="28" t="str">
        <x:v>Mois</x:v>
      </x:c>
      <x:c r="B1" s="28" t="str">
        <x:v>Encaissements</x:v>
      </x:c>
      <x:c r="C1" s="28" t="str">
        <x:v>Décaissements</x:v>
      </x:c>
      <x:c r="D1" s="28" t="str">
        <x:v>Variation</x:v>
      </x:c>
      <x:c r="E1" s="28" t="str">
        <x:v>Solde fin</x:v>
      </x:c>
      <x:c r="F1" s="28" t="str">
        <x:v>Statut</x:v>
      </x:c>
    </x:row>
    <x:row r="2">
      <x:c r="A2" s="40" t="n">
        <x:v>46023</x:v>
      </x:c>
      <x:c r="B2" s="36" t="n">
        <x:v>18291</x:v>
      </x:c>
      <x:c r="C2" s="36" t="n">
        <x:v>21106</x:v>
      </x:c>
      <x:c r="D2" s="36" t="n">
        <x:f>B2-C2</x:f>
        <x:v>-2815</x:v>
      </x:c>
      <x:c r="E2" s="36" t="n">
        <x:f>Parametres!$B$9+D2</x:f>
        <x:v>15685</x:v>
      </x:c>
      <x:c r="F2" s="31" t="str">
        <x:f>IF(E2&lt;10000,"À surveiller","OK")</x:f>
        <x:v>OK</x:v>
      </x:c>
    </x:row>
    <x:row r="3">
      <x:c r="A3" s="40" t="n">
        <x:v>46054</x:v>
      </x:c>
      <x:c r="B3" s="36" t="n">
        <x:v>17540</x:v>
      </x:c>
      <x:c r="C3" s="36" t="n">
        <x:v>14561</x:v>
      </x:c>
      <x:c r="D3" s="36" t="n">
        <x:f>B3-C3</x:f>
        <x:v>2979</x:v>
      </x:c>
      <x:c r="E3" s="36" t="n">
        <x:f>E2+D3</x:f>
        <x:v>18664</x:v>
      </x:c>
      <x:c r="F3" s="31" t="str">
        <x:f>IF(E3&lt;10000,"À surveiller","OK")</x:f>
        <x:v>OK</x:v>
      </x:c>
    </x:row>
    <x:row r="4">
      <x:c r="A4" s="40" t="n">
        <x:v>46082</x:v>
      </x:c>
      <x:c r="B4" s="36" t="n">
        <x:v>27866</x:v>
      </x:c>
      <x:c r="C4" s="36" t="n">
        <x:v>19513</x:v>
      </x:c>
      <x:c r="D4" s="36" t="n">
        <x:f>B4-C4</x:f>
        <x:v>8353</x:v>
      </x:c>
      <x:c r="E4" s="36" t="n">
        <x:f>E3+D4</x:f>
        <x:v>27017</x:v>
      </x:c>
      <x:c r="F4" s="31" t="str">
        <x:f>IF(E4&lt;10000,"À surveiller","OK")</x:f>
        <x:v>OK</x:v>
      </x:c>
    </x:row>
    <x:row r="5">
      <x:c r="A5" s="40" t="n">
        <x:v>46113</x:v>
      </x:c>
      <x:c r="B5" s="36" t="n">
        <x:v>19406</x:v>
      </x:c>
      <x:c r="C5" s="36" t="n">
        <x:v>16656</x:v>
      </x:c>
      <x:c r="D5" s="36" t="n">
        <x:f>B5-C5</x:f>
        <x:v>2750</x:v>
      </x:c>
      <x:c r="E5" s="36" t="n">
        <x:f>E4+D5</x:f>
        <x:v>29767</x:v>
      </x:c>
      <x:c r="F5" s="31" t="str">
        <x:f>IF(E5&lt;10000,"À surveiller","OK")</x:f>
        <x:v>OK</x:v>
      </x:c>
    </x:row>
    <x:row r="6">
      <x:c r="A6" s="40" t="n">
        <x:v>46143</x:v>
      </x:c>
      <x:c r="B6" s="36" t="n">
        <x:v>26269</x:v>
      </x:c>
      <x:c r="C6" s="36" t="n">
        <x:v>17702</x:v>
      </x:c>
      <x:c r="D6" s="36" t="n">
        <x:f>B6-C6</x:f>
        <x:v>8567</x:v>
      </x:c>
      <x:c r="E6" s="36" t="n">
        <x:f>E5+D6</x:f>
        <x:v>38334</x:v>
      </x:c>
      <x:c r="F6" s="31" t="str">
        <x:f>IF(E6&lt;10000,"À surveiller","OK")</x:f>
        <x:v>OK</x:v>
      </x:c>
    </x:row>
    <x:row r="7">
      <x:c r="A7" s="40" t="n">
        <x:v>46174</x:v>
      </x:c>
      <x:c r="B7" s="36" t="n">
        <x:v>21166</x:v>
      </x:c>
      <x:c r="C7" s="36" t="n">
        <x:v>17248</x:v>
      </x:c>
      <x:c r="D7" s="36" t="n">
        <x:f>B7-C7</x:f>
        <x:v>3918</x:v>
      </x:c>
      <x:c r="E7" s="36" t="n">
        <x:f>E6+D7</x:f>
        <x:v>42252</x:v>
      </x:c>
      <x:c r="F7" s="31" t="str">
        <x:f>IF(E7&lt;10000,"À surveiller","OK")</x:f>
        <x:v>OK</x:v>
      </x:c>
    </x:row>
    <x:row r="8">
      <x:c r="A8" s="40" t="n">
        <x:v>46204</x:v>
      </x:c>
      <x:c r="B8" s="36" t="n">
        <x:v>24160</x:v>
      </x:c>
      <x:c r="C8" s="36" t="n">
        <x:v>23831</x:v>
      </x:c>
      <x:c r="D8" s="36" t="n">
        <x:f>B8-C8</x:f>
        <x:v>329</x:v>
      </x:c>
      <x:c r="E8" s="36" t="n">
        <x:f>E7+D8</x:f>
        <x:v>42581</x:v>
      </x:c>
      <x:c r="F8" s="31" t="str">
        <x:f>IF(E8&lt;10000,"À surveiller","OK")</x:f>
        <x:v>OK</x:v>
      </x:c>
    </x:row>
    <x:row r="9">
      <x:c r="A9" s="40" t="n">
        <x:v>46235</x:v>
      </x:c>
      <x:c r="B9" s="36" t="n">
        <x:v>22245</x:v>
      </x:c>
      <x:c r="C9" s="36" t="n">
        <x:v>23881</x:v>
      </x:c>
      <x:c r="D9" s="36" t="n">
        <x:f>B9-C9</x:f>
        <x:v>-1636</x:v>
      </x:c>
      <x:c r="E9" s="36" t="n">
        <x:f>E8+D9</x:f>
        <x:v>40945</x:v>
      </x:c>
      <x:c r="F9" s="31" t="str">
        <x:f>IF(E9&lt;10000,"À surveiller","OK")</x:f>
        <x:v>OK</x:v>
      </x:c>
    </x:row>
    <x:row r="10">
      <x:c r="A10" s="40" t="n">
        <x:v>46266</x:v>
      </x:c>
      <x:c r="B10" s="36" t="n">
        <x:v>31316</x:v>
      </x:c>
      <x:c r="C10" s="36" t="n">
        <x:v>20769</x:v>
      </x:c>
      <x:c r="D10" s="36" t="n">
        <x:f>B10-C10</x:f>
        <x:v>10547</x:v>
      </x:c>
      <x:c r="E10" s="36" t="n">
        <x:f>E9+D10</x:f>
        <x:v>51492</x:v>
      </x:c>
      <x:c r="F10" s="31" t="str">
        <x:f>IF(E10&lt;10000,"À surveiller","OK")</x:f>
        <x:v>OK</x:v>
      </x:c>
    </x:row>
    <x:row r="11">
      <x:c r="A11" s="40" t="n">
        <x:v>46296</x:v>
      </x:c>
      <x:c r="B11" s="36" t="n">
        <x:v>20254</x:v>
      </x:c>
      <x:c r="C11" s="36" t="n">
        <x:v>17113</x:v>
      </x:c>
      <x:c r="D11" s="36" t="n">
        <x:f>B11-C11</x:f>
        <x:v>3141</x:v>
      </x:c>
      <x:c r="E11" s="36" t="n">
        <x:f>E10+D11</x:f>
        <x:v>54633</x:v>
      </x:c>
      <x:c r="F11" s="31" t="str">
        <x:f>IF(E11&lt;10000,"À surveiller","OK")</x:f>
        <x:v>OK</x:v>
      </x:c>
    </x:row>
    <x:row r="12">
      <x:c r="A12" s="40" t="n">
        <x:v>46327</x:v>
      </x:c>
      <x:c r="B12" s="36" t="n">
        <x:v>26525</x:v>
      </x:c>
      <x:c r="C12" s="36" t="n">
        <x:v>15533</x:v>
      </x:c>
      <x:c r="D12" s="36" t="n">
        <x:f>B12-C12</x:f>
        <x:v>10992</x:v>
      </x:c>
      <x:c r="E12" s="36" t="n">
        <x:f>E11+D12</x:f>
        <x:v>65625</x:v>
      </x:c>
      <x:c r="F12" s="31" t="str">
        <x:f>IF(E12&lt;10000,"À surveiller","OK")</x:f>
        <x:v>OK</x:v>
      </x:c>
    </x:row>
    <x:row r="13">
      <x:c r="A13" s="40" t="n">
        <x:v>46357</x:v>
      </x:c>
      <x:c r="B13" s="36" t="n">
        <x:v>21736</x:v>
      </x:c>
      <x:c r="C13" s="36" t="n">
        <x:v>23327</x:v>
      </x:c>
      <x:c r="D13" s="36" t="n">
        <x:f>B13-C13</x:f>
        <x:v>-1591</x:v>
      </x:c>
      <x:c r="E13" s="36" t="n">
        <x:f>E12+D13</x:f>
        <x:v>64034</x:v>
      </x:c>
      <x:c r="F13" s="31" t="str">
        <x:f>IF(E13&lt;10000,"À surveiller","OK")</x:f>
        <x:v>OK</x:v>
      </x:c>
    </x:row>
  </x:sheetData>
  <x:pageMargins left="0.7" right="0.7" top="0.75" bottom="0.75" header="0.3" footer="0.3"/>
  <x:tableParts count="1">
    <x:tablePart xmlns:r="http://schemas.openxmlformats.org/officeDocument/2006/relationships" r:id="R695ca4c987d449b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0" hidden="0" customWidth="1"/>
  </x:cols>
  <x:sheetData>
    <x:row r="1">
      <x:c r="A1" s="3" t="str">
        <x:v>ATHENIA — PARAMÈTRES DE DÉMONSTRATION</x:v>
      </x:c>
      <x:c r="B1" s="3"/>
      <x:c r="C1" s="3"/>
      <x:c r="D1" s="3"/>
    </x:row>
    <x:row r="2">
      <x:c r="A2" s="3"/>
      <x:c r="B2" s="3"/>
      <x:c r="C2" s="3"/>
      <x:c r="D2" s="3"/>
    </x:row>
    <x:row r="4">
      <x:c r="A4" s="7" t="str">
        <x:v>Paramètre</x:v>
      </x:c>
      <x:c r="B4" s="7" t="str">
        <x:v>Valeur</x:v>
      </x:c>
    </x:row>
    <x:row r="5">
      <x:c r="A5" s="11" t="str">
        <x:v>Objectif CA mensuel</x:v>
      </x:c>
      <x:c r="B5" s="18" t="n">
        <x:v>30000</x:v>
      </x:c>
    </x:row>
    <x:row r="6">
      <x:c r="A6" s="11" t="str">
        <x:v>Objectif taux de marge</x:v>
      </x:c>
      <x:c r="B6" s="20" t="n">
        <x:v>0.35</x:v>
      </x:c>
    </x:row>
    <x:row r="7">
      <x:c r="A7" s="11" t="str">
        <x:v>Seuil alerte retard (jours)</x:v>
      </x:c>
      <x:c r="B7" s="15" t="n">
        <x:v>7</x:v>
      </x:c>
    </x:row>
    <x:row r="8">
      <x:c r="A8" s="11" t="str">
        <x:v>TVA</x:v>
      </x:c>
      <x:c r="B8" s="20" t="n">
        <x:v>0.2</x:v>
      </x:c>
    </x:row>
    <x:row r="9">
      <x:c r="A9" s="11" t="str">
        <x:v>Solde initial de trésorerie</x:v>
      </x:c>
      <x:c r="B9" s="18" t="n">
        <x:v>18500</x:v>
      </x:c>
    </x:row>
    <x:row r="10">
      <x:c r="A10" s="11" t="str">
        <x:v>Entreprise de démonstration</x:v>
      </x:c>
      <x:c r="B10" s="15" t="str">
        <x:v>ATHENIA — Entreprise Démo</x:v>
      </x:c>
    </x:row>
    <x:row r="12">
      <x:c r="A12" s="24" t="str">
        <x:v>Toutes les données de ce classeur sont fictives et servent uniquement à démontrer les possibilités d’un outil Excel professionnel conçu sur mesure par ATHENIA.</x:v>
      </x:c>
      <x:c r="B12" s="24"/>
      <x:c r="C12" s="24"/>
      <x:c r="D12" s="24"/>
    </x:row>
    <x:row r="13">
      <x:c r="A13" s="24"/>
      <x:c r="B13" s="24"/>
      <x:c r="C13" s="24"/>
      <x:c r="D13" s="24"/>
    </x:row>
    <x:row r="14">
      <x:c r="A14" s="24"/>
      <x:c r="B14" s="24"/>
      <x:c r="C14" s="24"/>
      <x:c r="D14" s="24"/>
    </x:row>
  </x:sheetData>
  <x:mergeCells>
    <x:mergeCell ref="A1:D2"/>
    <x:mergeCell ref="A12:D14"/>
  </x:mergeCells>
  <x:pageMargins left="0.7" right="0.7" top="0.75" bottom="0.75" header="0.3" footer="0.3"/>
</x:worksheet>
</file>